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80" activeTab="1"/>
  </bookViews>
  <sheets>
    <sheet name="Menu EN" sheetId="1" r:id="rId1"/>
    <sheet name="Key consolidated figures" sheetId="2" r:id="rId2"/>
    <sheet name="Key figures by business unit" sheetId="3" r:id="rId3"/>
    <sheet name="Offices" sheetId="4" r:id="rId4"/>
    <sheet name="Employees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a" localSheetId="2" hidden="1">#REF!</definedName>
    <definedName name="a" hidden="1">#REF!</definedName>
    <definedName name="actual_year" hidden="1">'[1]Output1.cuadros resumen'!$G$6</definedName>
    <definedName name="AHORRO" localSheetId="4" hidden="1">{"'transportes'!$A$3:$K$28"}</definedName>
    <definedName name="AHORRO" localSheetId="1" hidden="1">{"'transportes'!$A$3:$K$28"}</definedName>
    <definedName name="AHORRO" localSheetId="2" hidden="1">{"'transportes'!$A$3:$K$28"}</definedName>
    <definedName name="AHORRO" localSheetId="3" hidden="1">{"'transportes'!$A$3:$K$28"}</definedName>
    <definedName name="AHORRO" hidden="1">{"'transportes'!$A$3:$K$28"}</definedName>
    <definedName name="dd" localSheetId="4" hidden="1">#REF!</definedName>
    <definedName name="dd" localSheetId="1" hidden="1">#REF!</definedName>
    <definedName name="dd" localSheetId="2" hidden="1">#REF!</definedName>
    <definedName name="dd" localSheetId="3" hidden="1">#REF!</definedName>
    <definedName name="dd" hidden="1">#REF!</definedName>
    <definedName name="ee" hidden="1">{"'transportes'!$A$3:$K$28"}</definedName>
    <definedName name="ff" localSheetId="4" hidden="1">{"'transportes'!$A$3:$K$28"}</definedName>
    <definedName name="ff" localSheetId="1" hidden="1">{"'transportes'!$A$3:$K$28"}</definedName>
    <definedName name="ff" localSheetId="2" hidden="1">{"'transportes'!$A$3:$K$28"}</definedName>
    <definedName name="ff" localSheetId="3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4" hidden="1">{"'transportes'!$A$3:$K$28"}</definedName>
    <definedName name="HTML_Control" localSheetId="1" hidden="1">{"'transportes'!$A$3:$K$28"}</definedName>
    <definedName name="HTML_Control" localSheetId="2" hidden="1">{"'transportes'!$A$3:$K$28"}</definedName>
    <definedName name="HTML_Control" localSheetId="3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4" hidden="1">{"'transportes'!$A$3:$K$28"}</definedName>
    <definedName name="Mutua" localSheetId="1" hidden="1">{"'transportes'!$A$3:$K$28"}</definedName>
    <definedName name="Mutua" localSheetId="2" hidden="1">{"'transportes'!$A$3:$K$28"}</definedName>
    <definedName name="Mutua" localSheetId="3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4" hidden="1">#REF!</definedName>
    <definedName name="year" localSheetId="1" hidden="1">#REF!</definedName>
    <definedName name="year" localSheetId="2" hidden="1">#REF!</definedName>
    <definedName name="year" localSheetId="3" hidden="1">#REF!</definedName>
    <definedName name="year" hidden="1">#REF!</definedName>
    <definedName name="Z_10847F0B_B3BF_4088_8056_07507CD5D043_.wvu.Rows" localSheetId="4" hidden="1">#REF!</definedName>
    <definedName name="Z_10847F0B_B3BF_4088_8056_07507CD5D043_.wvu.Rows" localSheetId="1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hidden="1">#REF!</definedName>
    <definedName name="Z_1127349E_5961_487A_B6CB_8D975B273469_.wvu.PrintArea" localSheetId="4" hidden="1">#REF!</definedName>
    <definedName name="Z_1127349E_5961_487A_B6CB_8D975B273469_.wvu.PrintArea" localSheetId="1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hidden="1">#REF!</definedName>
    <definedName name="Z_477B8045_2293_11D4_BD73_00AA0035C3B2_.wvu.Rows" localSheetId="4" hidden="1">#REF!</definedName>
    <definedName name="Z_477B8045_2293_11D4_BD73_00AA0035C3B2_.wvu.Rows" localSheetId="1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hidden="1">#REF!</definedName>
    <definedName name="Z_7BBA15C1_24F4_11D4_9FF6_00AA006C0512_.wvu.Cols" localSheetId="4" hidden="1">#REF!</definedName>
    <definedName name="Z_7BBA15C1_24F4_11D4_9FF6_00AA006C0512_.wvu.Cols" localSheetId="1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hidden="1">#REF!</definedName>
    <definedName name="Z_8BEBE25C_D1C3_11D5_B324_00AA006C04DF_.wvu.Rows" localSheetId="4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4" hidden="1">#REF!</definedName>
    <definedName name="Z_9A519564_2C41_11D2_BECE_00AA006B9ED7_.wvu.Cols" localSheetId="1" hidden="1">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hidden="1">#REF!</definedName>
    <definedName name="Z_A2EB647E_0B1C_496F_83BE_16818048CEDA_.wvu.Rows" localSheetId="4" hidden="1">#REF!</definedName>
    <definedName name="Z_A2EB647E_0B1C_496F_83BE_16818048CEDA_.wvu.Rows" localSheetId="1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hidden="1">#REF!</definedName>
    <definedName name="Z_E8E6AF44_2C4A_11D2_AAB4_00AA006B8FE5_.wvu.Cols" localSheetId="4" hidden="1">#REF!</definedName>
    <definedName name="Z_E8E6AF44_2C4A_11D2_AAB4_00AA006B8FE5_.wvu.Cols" localSheetId="1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hidden="1">#REF!</definedName>
    <definedName name="Z_FE38714C_8C8F_11D3_BE50_00AA006C0512_.wvu.Rows" localSheetId="4" hidden="1">#REF!,#REF!</definedName>
    <definedName name="Z_FE38714C_8C8F_11D3_BE50_00AA006C0512_.wvu.Rows" localSheetId="1" hidden="1">#REF!,#REF!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hidden="1">#REF!,#REF!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5" l="1"/>
  <c r="A30" i="5"/>
  <c r="C30" i="5" s="1"/>
  <c r="A29" i="5"/>
  <c r="A28" i="5"/>
  <c r="C28" i="5" s="1"/>
  <c r="A27" i="5"/>
  <c r="A26" i="5"/>
  <c r="C26" i="5" s="1"/>
  <c r="A25" i="5"/>
  <c r="A24" i="5"/>
  <c r="C24" i="5" s="1"/>
  <c r="A23" i="5"/>
  <c r="A22" i="5"/>
  <c r="C22" i="5" s="1"/>
  <c r="A21" i="5"/>
  <c r="A20" i="5"/>
  <c r="A18" i="5"/>
  <c r="A17" i="5"/>
  <c r="A16" i="5"/>
  <c r="A15" i="5"/>
  <c r="A14" i="5"/>
  <c r="A13" i="5"/>
  <c r="A12" i="5"/>
  <c r="A11" i="5"/>
  <c r="C10" i="5"/>
  <c r="A10" i="5"/>
  <c r="C9" i="5"/>
  <c r="A9" i="5"/>
  <c r="C8" i="5"/>
  <c r="A8" i="5"/>
  <c r="A7" i="5"/>
  <c r="A5" i="5"/>
  <c r="C5" i="5" s="1"/>
  <c r="F2" i="5"/>
  <c r="C20" i="5" s="1"/>
  <c r="C19" i="4"/>
  <c r="A19" i="4"/>
  <c r="C18" i="4"/>
  <c r="A18" i="4"/>
  <c r="A17" i="4"/>
  <c r="A16" i="4"/>
  <c r="A15" i="4"/>
  <c r="A14" i="4"/>
  <c r="A13" i="4"/>
  <c r="A12" i="4"/>
  <c r="A11" i="4"/>
  <c r="A10" i="4"/>
  <c r="A9" i="4"/>
  <c r="A8" i="4"/>
  <c r="A5" i="4"/>
  <c r="F2" i="4"/>
  <c r="C17" i="4" s="1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A13" i="3"/>
  <c r="C12" i="3"/>
  <c r="A12" i="3"/>
  <c r="C11" i="3"/>
  <c r="C10" i="3"/>
  <c r="C9" i="3"/>
  <c r="C6" i="3"/>
  <c r="I3" i="3"/>
  <c r="C46" i="2"/>
  <c r="A44" i="2"/>
  <c r="C44" i="2" s="1"/>
  <c r="A43" i="2"/>
  <c r="C43" i="2" s="1"/>
  <c r="C42" i="2"/>
  <c r="A42" i="2"/>
  <c r="A41" i="2"/>
  <c r="A39" i="2"/>
  <c r="C39" i="2" s="1"/>
  <c r="A38" i="2"/>
  <c r="C38" i="2" s="1"/>
  <c r="C37" i="2"/>
  <c r="A37" i="2"/>
  <c r="A36" i="2"/>
  <c r="A35" i="2"/>
  <c r="C35" i="2" s="1"/>
  <c r="A34" i="2"/>
  <c r="C34" i="2" s="1"/>
  <c r="C32" i="2"/>
  <c r="A32" i="2"/>
  <c r="A31" i="2"/>
  <c r="A30" i="2"/>
  <c r="C30" i="2" s="1"/>
  <c r="A28" i="2"/>
  <c r="C28" i="2" s="1"/>
  <c r="C26" i="2"/>
  <c r="A26" i="2"/>
  <c r="A24" i="2"/>
  <c r="A22" i="2"/>
  <c r="C22" i="2" s="1"/>
  <c r="A21" i="2"/>
  <c r="C21" i="2" s="1"/>
  <c r="C20" i="2"/>
  <c r="A20" i="2"/>
  <c r="A19" i="2"/>
  <c r="A18" i="2"/>
  <c r="C18" i="2" s="1"/>
  <c r="A16" i="2"/>
  <c r="C16" i="2" s="1"/>
  <c r="C15" i="2"/>
  <c r="A15" i="2"/>
  <c r="A14" i="2"/>
  <c r="A12" i="2"/>
  <c r="C12" i="2" s="1"/>
  <c r="A11" i="2"/>
  <c r="C11" i="2" s="1"/>
  <c r="C10" i="2"/>
  <c r="A10" i="2"/>
  <c r="A9" i="2"/>
  <c r="A6" i="2"/>
  <c r="C6" i="2" s="1"/>
  <c r="I3" i="2"/>
  <c r="B9" i="1"/>
  <c r="E2" i="1"/>
  <c r="B7" i="1" s="1"/>
  <c r="C8" i="4" l="1"/>
  <c r="C9" i="4"/>
  <c r="C10" i="4"/>
  <c r="C11" i="4"/>
  <c r="C12" i="4"/>
  <c r="C13" i="4"/>
  <c r="C14" i="4"/>
  <c r="C15" i="4"/>
  <c r="C16" i="4"/>
  <c r="C14" i="2"/>
  <c r="C24" i="2"/>
  <c r="C36" i="2"/>
  <c r="C5" i="4"/>
  <c r="C23" i="5"/>
  <c r="C27" i="5"/>
  <c r="C31" i="5"/>
  <c r="C9" i="2"/>
  <c r="C19" i="2"/>
  <c r="C31" i="2"/>
  <c r="C41" i="2"/>
  <c r="C7" i="5"/>
  <c r="C21" i="5"/>
  <c r="C25" i="5"/>
  <c r="C29" i="5"/>
  <c r="B11" i="1"/>
  <c r="C11" i="5"/>
  <c r="C12" i="5"/>
  <c r="C13" i="5"/>
  <c r="C14" i="5"/>
  <c r="C15" i="5"/>
  <c r="C16" i="5"/>
  <c r="C17" i="5"/>
  <c r="C18" i="5"/>
  <c r="B13" i="1"/>
</calcChain>
</file>

<file path=xl/sharedStrings.xml><?xml version="1.0" encoding="utf-8"?>
<sst xmlns="http://schemas.openxmlformats.org/spreadsheetml/2006/main" count="21" uniqueCount="7">
  <si>
    <t>EN</t>
  </si>
  <si>
    <t>12M 2015</t>
  </si>
  <si>
    <t>12M 2016</t>
  </si>
  <si>
    <t>12M 2017</t>
  </si>
  <si>
    <t>12M 2018</t>
  </si>
  <si>
    <t>12M 2019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</si>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</sst>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mmm\-yy;@"/>
    <numFmt numFmtId="165" formatCode="0.0%"/>
    <numFmt numFmtId="166" formatCode="#,##0.0_);\(#,##0.0\)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ED0022"/>
      <name val="Trebuchet MS"/>
      <family val="2"/>
    </font>
    <font>
      <u/>
      <sz val="11"/>
      <color theme="10"/>
      <name val="Calibri"/>
      <family val="2"/>
      <scheme val="minor"/>
    </font>
    <font>
      <sz val="11"/>
      <color rgb="FFFF0022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color rgb="FF3E4A5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Trebuchet MS"/>
      <family val="2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i/>
      <sz val="12"/>
      <color rgb="FF3E4A5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Border="1"/>
    <xf numFmtId="0" fontId="3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center"/>
    </xf>
    <xf numFmtId="0" fontId="8" fillId="0" borderId="0" xfId="3" applyFont="1"/>
    <xf numFmtId="3" fontId="9" fillId="5" borderId="1" xfId="4" applyNumberFormat="1" applyFont="1" applyFill="1" applyBorder="1" applyAlignment="1">
      <alignment horizontal="center" vertical="center" wrapText="1" readingOrder="1"/>
    </xf>
    <xf numFmtId="0" fontId="8" fillId="2" borderId="0" xfId="3" applyFont="1" applyFill="1"/>
    <xf numFmtId="0" fontId="10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164" fontId="12" fillId="0" borderId="1" xfId="4" applyFont="1" applyFill="1" applyBorder="1" applyAlignment="1">
      <alignment horizontal="left" vertical="center" wrapText="1" readingOrder="1"/>
    </xf>
    <xf numFmtId="164" fontId="13" fillId="0" borderId="1" xfId="4" quotePrefix="1" applyNumberFormat="1" applyFont="1" applyFill="1" applyBorder="1" applyAlignment="1">
      <alignment horizontal="center" vertical="center" wrapText="1" readingOrder="1"/>
    </xf>
    <xf numFmtId="164" fontId="9" fillId="5" borderId="1" xfId="4" applyFont="1" applyFill="1" applyBorder="1" applyAlignment="1">
      <alignment horizontal="left" vertical="center" wrapText="1" indent="1" readingOrder="1"/>
    </xf>
    <xf numFmtId="37" fontId="9" fillId="5" borderId="1" xfId="4" applyNumberFormat="1" applyFont="1" applyFill="1" applyBorder="1" applyAlignment="1">
      <alignment horizontal="center" vertical="center" wrapText="1" readingOrder="1"/>
    </xf>
    <xf numFmtId="3" fontId="12" fillId="7" borderId="1" xfId="4" applyNumberFormat="1" applyFont="1" applyFill="1" applyBorder="1" applyAlignment="1">
      <alignment horizontal="center" vertical="center" wrapText="1" readingOrder="1"/>
    </xf>
    <xf numFmtId="164" fontId="12" fillId="7" borderId="1" xfId="4" applyFont="1" applyFill="1" applyBorder="1" applyAlignment="1">
      <alignment horizontal="left" vertical="center" wrapText="1" indent="1" readingOrder="1"/>
    </xf>
    <xf numFmtId="37" fontId="12" fillId="7" borderId="1" xfId="4" applyNumberFormat="1" applyFont="1" applyFill="1" applyBorder="1" applyAlignment="1">
      <alignment horizontal="center" vertical="center" wrapText="1" readingOrder="1"/>
    </xf>
    <xf numFmtId="165" fontId="9" fillId="5" borderId="1" xfId="1" applyNumberFormat="1" applyFont="1" applyFill="1" applyBorder="1" applyAlignment="1">
      <alignment horizontal="center" vertical="center" wrapText="1" readingOrder="1"/>
    </xf>
    <xf numFmtId="165" fontId="12" fillId="7" borderId="1" xfId="1" applyNumberFormat="1" applyFont="1" applyFill="1" applyBorder="1" applyAlignment="1">
      <alignment horizontal="center" vertical="center" wrapText="1" readingOrder="1"/>
    </xf>
    <xf numFmtId="166" fontId="9" fillId="5" borderId="1" xfId="4" applyNumberFormat="1" applyFont="1" applyFill="1" applyBorder="1" applyAlignment="1">
      <alignment horizontal="center" vertical="center" wrapText="1" readingOrder="1"/>
    </xf>
    <xf numFmtId="164" fontId="12" fillId="2" borderId="2" xfId="5" applyFont="1" applyFill="1" applyBorder="1"/>
    <xf numFmtId="164" fontId="12" fillId="2" borderId="2" xfId="5" applyFont="1" applyFill="1" applyBorder="1" applyAlignment="1">
      <alignment horizontal="center" vertical="center" wrapText="1" readingOrder="1"/>
    </xf>
    <xf numFmtId="167" fontId="8" fillId="0" borderId="0" xfId="3" applyNumberFormat="1" applyFont="1"/>
    <xf numFmtId="9" fontId="9" fillId="5" borderId="1" xfId="1" applyNumberFormat="1" applyFont="1" applyFill="1" applyBorder="1" applyAlignment="1">
      <alignment horizontal="center" vertical="center" wrapText="1" readingOrder="1"/>
    </xf>
    <xf numFmtId="9" fontId="9" fillId="5" borderId="1" xfId="1" applyFont="1" applyFill="1" applyBorder="1" applyAlignment="1">
      <alignment horizontal="center" vertical="center" wrapText="1" readingOrder="1"/>
    </xf>
    <xf numFmtId="37" fontId="9" fillId="5" borderId="1" xfId="4" applyNumberFormat="1" applyFont="1" applyFill="1" applyBorder="1" applyAlignment="1">
      <alignment horizontal="right" vertical="center" wrapText="1" indent="3" readingOrder="1"/>
    </xf>
    <xf numFmtId="0" fontId="14" fillId="0" borderId="0" xfId="3" applyFont="1"/>
    <xf numFmtId="37" fontId="8" fillId="0" borderId="0" xfId="3" applyNumberFormat="1" applyFont="1"/>
    <xf numFmtId="164" fontId="15" fillId="0" borderId="1" xfId="4" quotePrefix="1" applyNumberFormat="1" applyFont="1" applyFill="1" applyBorder="1" applyAlignment="1">
      <alignment horizontal="center" vertical="center" wrapText="1" readingOrder="1"/>
    </xf>
    <xf numFmtId="164" fontId="16" fillId="7" borderId="1" xfId="4" applyFont="1" applyFill="1" applyBorder="1" applyAlignment="1">
      <alignment horizontal="left" vertical="center" wrapText="1" indent="1" readingOrder="1"/>
    </xf>
    <xf numFmtId="0" fontId="0" fillId="2" borderId="0" xfId="0" applyFill="1" applyAlignment="1">
      <alignment horizontal="center"/>
    </xf>
    <xf numFmtId="164" fontId="15" fillId="0" borderId="1" xfId="4" quotePrefix="1" applyNumberFormat="1" applyFont="1" applyFill="1" applyBorder="1" applyAlignment="1">
      <alignment horizontal="left" vertical="center" wrapText="1" readingOrder="1"/>
    </xf>
  </cellXfs>
  <cellStyles count="6">
    <cellStyle name="Hipervínculo" xfId="2" builtinId="8"/>
    <cellStyle name="Normal" xfId="0" builtinId="0"/>
    <cellStyle name="Normal 32" xfId="4"/>
    <cellStyle name="Normal 5 9" xfId="5"/>
    <cellStyle name="Normal 6 9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Menu 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</xdr:row>
      <xdr:rowOff>91723</xdr:rowOff>
    </xdr:from>
    <xdr:to>
      <xdr:col>1</xdr:col>
      <xdr:colOff>1601177</xdr:colOff>
      <xdr:row>3</xdr:row>
      <xdr:rowOff>68651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74688" y="282223"/>
          <a:ext cx="1650389" cy="356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651322</xdr:colOff>
      <xdr:row>3</xdr:row>
      <xdr:rowOff>118836</xdr:rowOff>
    </xdr:from>
    <xdr:to>
      <xdr:col>2</xdr:col>
      <xdr:colOff>2261243</xdr:colOff>
      <xdr:row>4</xdr:row>
      <xdr:rowOff>411853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51322" y="118836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553450" y="7715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2381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5657850" y="9810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2" name="2 Rectángulo redondeado">
          <a:hlinkClick xmlns:r="http://schemas.openxmlformats.org/officeDocument/2006/relationships" r:id="rId1"/>
        </xdr:cNvPr>
        <xdr:cNvSpPr/>
      </xdr:nvSpPr>
      <xdr:spPr>
        <a:xfrm>
          <a:off x="6293759" y="778328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2308421</xdr:colOff>
      <xdr:row>3</xdr:row>
      <xdr:rowOff>483517</xdr:rowOff>
    </xdr:to>
    <xdr:pic>
      <xdr:nvPicPr>
        <xdr:cNvPr id="3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200025"/>
          <a:ext cx="2308421" cy="483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OLSA1/P&#225;gina%20WEB/2020/Key%20Figures%20Web/Fichero%20maestro%20Principales%20Datos%20P&#225;gina%20web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/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  <cell r="D130" t="str">
            <v>Imóveis*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T"/>
      <sheetName val="Menu EN"/>
      <sheetName val="Menu ES"/>
      <sheetName val="Cifras principales consolidadas"/>
      <sheetName val="Key consolidated figures"/>
      <sheetName val="Principais dados consolidados"/>
      <sheetName val="Cifras ppls. por ud. de negocio"/>
      <sheetName val="Key figures by business unit"/>
      <sheetName val="Principais dados unidad negócio"/>
      <sheetName val="Oficinas"/>
      <sheetName val="Offices"/>
      <sheetName val="Agências"/>
      <sheetName val="Empleados"/>
      <sheetName val="Employees"/>
      <sheetName val="Funcionários"/>
      <sheetName val="Tablas traducción"/>
      <sheetName val="Vínculos"/>
    </sheetNames>
    <sheetDataSet>
      <sheetData sheetId="0"/>
      <sheetData sheetId="1"/>
      <sheetData sheetId="2"/>
      <sheetData sheetId="3">
        <row r="6">
          <cell r="A6">
            <v>36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12</v>
          </cell>
        </row>
        <row r="24">
          <cell r="A24">
            <v>13</v>
          </cell>
        </row>
        <row r="26">
          <cell r="A26">
            <v>14</v>
          </cell>
        </row>
        <row r="28">
          <cell r="A28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A5">
            <v>37</v>
          </cell>
        </row>
        <row r="8">
          <cell r="A8">
            <v>29</v>
          </cell>
        </row>
        <row r="9">
          <cell r="A9">
            <v>30</v>
          </cell>
        </row>
        <row r="10">
          <cell r="A10">
            <v>31</v>
          </cell>
        </row>
        <row r="11">
          <cell r="A11">
            <v>32</v>
          </cell>
        </row>
        <row r="12">
          <cell r="A12">
            <v>30</v>
          </cell>
        </row>
        <row r="13">
          <cell r="A13">
            <v>31</v>
          </cell>
        </row>
        <row r="14">
          <cell r="A14">
            <v>33</v>
          </cell>
        </row>
        <row r="15">
          <cell r="A15">
            <v>30</v>
          </cell>
        </row>
        <row r="17">
          <cell r="A17">
            <v>34</v>
          </cell>
        </row>
        <row r="18">
          <cell r="A18">
            <v>35</v>
          </cell>
        </row>
        <row r="19">
          <cell r="A19">
            <v>30</v>
          </cell>
        </row>
        <row r="20">
          <cell r="A20">
            <v>31</v>
          </cell>
        </row>
      </sheetData>
      <sheetData sheetId="10"/>
      <sheetData sheetId="11"/>
      <sheetData sheetId="12">
        <row r="5">
          <cell r="A5">
            <v>38</v>
          </cell>
        </row>
        <row r="7">
          <cell r="A7">
            <v>48</v>
          </cell>
        </row>
        <row r="8">
          <cell r="A8">
            <v>29</v>
          </cell>
        </row>
        <row r="9">
          <cell r="A9">
            <v>39</v>
          </cell>
        </row>
        <row r="10">
          <cell r="A10">
            <v>40</v>
          </cell>
        </row>
        <row r="11">
          <cell r="A11">
            <v>41</v>
          </cell>
        </row>
        <row r="12">
          <cell r="A12">
            <v>42</v>
          </cell>
        </row>
        <row r="13">
          <cell r="A13">
            <v>43</v>
          </cell>
        </row>
        <row r="14">
          <cell r="A14">
            <v>44</v>
          </cell>
        </row>
        <row r="15">
          <cell r="A15">
            <v>45</v>
          </cell>
        </row>
        <row r="16">
          <cell r="A16">
            <v>46</v>
          </cell>
        </row>
        <row r="17">
          <cell r="A17">
            <v>47</v>
          </cell>
        </row>
        <row r="18">
          <cell r="A18">
            <v>49</v>
          </cell>
        </row>
        <row r="20">
          <cell r="A20">
            <v>50</v>
          </cell>
        </row>
        <row r="21">
          <cell r="A21">
            <v>29</v>
          </cell>
        </row>
        <row r="22">
          <cell r="A22">
            <v>39</v>
          </cell>
        </row>
        <row r="23">
          <cell r="A23">
            <v>40</v>
          </cell>
        </row>
        <row r="24">
          <cell r="A24">
            <v>41</v>
          </cell>
        </row>
        <row r="25">
          <cell r="A25">
            <v>42</v>
          </cell>
        </row>
        <row r="26">
          <cell r="A26">
            <v>43</v>
          </cell>
        </row>
        <row r="27">
          <cell r="A27">
            <v>44</v>
          </cell>
        </row>
        <row r="28">
          <cell r="A28">
            <v>45</v>
          </cell>
        </row>
        <row r="29">
          <cell r="A29">
            <v>46</v>
          </cell>
        </row>
        <row r="30">
          <cell r="A30">
            <v>47</v>
          </cell>
        </row>
        <row r="31">
          <cell r="A31">
            <v>51</v>
          </cell>
        </row>
      </sheetData>
      <sheetData sheetId="13"/>
      <sheetData sheetId="14"/>
      <sheetData sheetId="15">
        <row r="1">
          <cell r="B1" t="str">
            <v>ESP</v>
          </cell>
          <cell r="C1">
            <v>2</v>
          </cell>
        </row>
        <row r="2">
          <cell r="B2" t="str">
            <v>EN</v>
          </cell>
          <cell r="C2">
            <v>3</v>
          </cell>
        </row>
        <row r="3">
          <cell r="B3" t="str">
            <v>PT</v>
          </cell>
          <cell r="C3">
            <v>4</v>
          </cell>
        </row>
        <row r="5">
          <cell r="C5" t="str">
            <v>Español</v>
          </cell>
          <cell r="D5" t="str">
            <v>Inglés</v>
          </cell>
          <cell r="E5" t="str">
            <v>Portugués</v>
          </cell>
        </row>
        <row r="6">
          <cell r="B6">
            <v>1</v>
          </cell>
          <cell r="C6" t="str">
            <v>Ingresos totales</v>
          </cell>
          <cell r="D6" t="str">
            <v>Total revenues</v>
          </cell>
          <cell r="E6" t="str">
            <v>Receitas totais</v>
          </cell>
        </row>
        <row r="7">
          <cell r="B7">
            <v>2</v>
          </cell>
          <cell r="C7" t="str">
            <v>Primas emitidas y aceptadas totales</v>
          </cell>
          <cell r="D7" t="str">
            <v>Written and accepted premiums</v>
          </cell>
          <cell r="E7" t="str">
            <v>Prêmios emitidos e aceitos</v>
          </cell>
        </row>
        <row r="8">
          <cell r="B8">
            <v>3</v>
          </cell>
          <cell r="C8" t="str">
            <v xml:space="preserve">   - No Vida</v>
          </cell>
          <cell r="D8" t="str">
            <v>- Non-Life</v>
          </cell>
          <cell r="E8" t="str">
            <v>- Não Vida</v>
          </cell>
        </row>
        <row r="9">
          <cell r="B9">
            <v>4</v>
          </cell>
          <cell r="C9" t="str">
            <v xml:space="preserve">   - Vida</v>
          </cell>
          <cell r="D9" t="str">
            <v>- Life</v>
          </cell>
          <cell r="E9" t="str">
            <v>- Vida</v>
          </cell>
        </row>
        <row r="10">
          <cell r="B10">
            <v>5</v>
          </cell>
          <cell r="C10" t="str">
            <v>Ratio Combinado No Vida</v>
          </cell>
          <cell r="D10" t="str">
            <v>Non-Life Combined Ratio</v>
          </cell>
          <cell r="E10" t="str">
            <v>Índice combinado Não Vida</v>
          </cell>
        </row>
        <row r="11">
          <cell r="B11">
            <v>6</v>
          </cell>
          <cell r="C11" t="str">
            <v>Ratio de Siniestralidad No Vida</v>
          </cell>
          <cell r="D11" t="str">
            <v>Non-Life Loss Ratio</v>
          </cell>
          <cell r="E11" t="str">
            <v>Índice de siniestralidade Não Vida</v>
          </cell>
        </row>
        <row r="12">
          <cell r="B12">
            <v>7</v>
          </cell>
          <cell r="C12" t="str">
            <v>Ratio de Gastos No Vida</v>
          </cell>
          <cell r="D12" t="str">
            <v>Non-Life Expense Ratio</v>
          </cell>
          <cell r="E12" t="str">
            <v>Índice de despesas Não Vida</v>
          </cell>
        </row>
        <row r="13">
          <cell r="B13">
            <v>8</v>
          </cell>
          <cell r="C13" t="str">
            <v>Resultado del negocio de No Vida</v>
          </cell>
          <cell r="D13" t="str">
            <v>Result of Non-life business</v>
          </cell>
          <cell r="E13" t="str">
            <v>Resultado do negócio de Não Vida</v>
          </cell>
        </row>
        <row r="14">
          <cell r="B14">
            <v>9</v>
          </cell>
          <cell r="C14" t="str">
            <v>Resultado del negocio de Vida</v>
          </cell>
          <cell r="D14" t="str">
            <v>Result of Life business</v>
          </cell>
          <cell r="E14" t="str">
            <v>Resultado do negócio de Vida</v>
          </cell>
        </row>
        <row r="15">
          <cell r="B15">
            <v>10</v>
          </cell>
          <cell r="C15" t="str">
            <v>Resultado de otras actividades &amp; ajustes por hiperinflación</v>
          </cell>
          <cell r="D15" t="str">
            <v>Result of other activities &amp; hyperinflation adjustments</v>
          </cell>
          <cell r="E15" t="str">
            <v>Resultado das outras atividades &amp; ajustes por hiperinflação</v>
          </cell>
        </row>
        <row r="16">
          <cell r="B16">
            <v>11</v>
          </cell>
          <cell r="C16" t="str">
            <v>Resultado antes de impuestos</v>
          </cell>
          <cell r="D16" t="str">
            <v>Result before tax</v>
          </cell>
          <cell r="E16" t="str">
            <v>Resultado antes dos impostos</v>
          </cell>
        </row>
        <row r="17">
          <cell r="B17">
            <v>12</v>
          </cell>
          <cell r="C17" t="str">
            <v>Resultado neto</v>
          </cell>
          <cell r="D17" t="str">
            <v>Net result</v>
          </cell>
          <cell r="E17" t="str">
            <v>Resultado líquido</v>
          </cell>
        </row>
        <row r="18">
          <cell r="B18">
            <v>13</v>
          </cell>
          <cell r="C18" t="str">
            <v>ROE</v>
          </cell>
          <cell r="D18" t="str">
            <v>ROE</v>
          </cell>
          <cell r="E18" t="str">
            <v>ROE</v>
          </cell>
        </row>
        <row r="19">
          <cell r="B19">
            <v>14</v>
          </cell>
          <cell r="C19" t="str">
            <v>Ratio de Solvencia II*</v>
          </cell>
          <cell r="D19" t="str">
            <v>Solvency II ratio*</v>
          </cell>
          <cell r="E19" t="str">
            <v>Índice Solvência II*</v>
          </cell>
        </row>
        <row r="20">
          <cell r="B20">
            <v>15</v>
          </cell>
          <cell r="C20" t="str">
            <v>Activos gestionados</v>
          </cell>
          <cell r="D20" t="str">
            <v>Assets under Management</v>
          </cell>
          <cell r="E20" t="str">
            <v>Ativos administrados</v>
          </cell>
        </row>
        <row r="21">
          <cell r="B21">
            <v>16</v>
          </cell>
          <cell r="C21" t="str">
            <v>Patrimonio neto</v>
          </cell>
          <cell r="D21" t="str">
            <v>Equity</v>
          </cell>
          <cell r="E21" t="str">
            <v>Patrimônio Líquido</v>
          </cell>
        </row>
        <row r="22">
          <cell r="B22">
            <v>17</v>
          </cell>
          <cell r="C22" t="str">
            <v>Fondos propios</v>
          </cell>
          <cell r="D22" t="str">
            <v>Shareholders´ equity</v>
          </cell>
          <cell r="E22" t="str">
            <v>Fundos próprios</v>
          </cell>
        </row>
        <row r="23">
          <cell r="B23">
            <v>18</v>
          </cell>
          <cell r="C23" t="str">
            <v>Socios externos</v>
          </cell>
          <cell r="D23" t="str">
            <v>Non-controlling interests</v>
          </cell>
          <cell r="E23" t="str">
            <v>Sócios externos</v>
          </cell>
        </row>
        <row r="24">
          <cell r="B24">
            <v>19</v>
          </cell>
          <cell r="C24" t="str">
            <v>Cartera de inversiones</v>
          </cell>
          <cell r="D24" t="str">
            <v>Investment portfolio</v>
          </cell>
          <cell r="E24" t="str">
            <v>Carteira de investimentos</v>
          </cell>
        </row>
        <row r="25">
          <cell r="B25">
            <v>20</v>
          </cell>
          <cell r="C25" t="str">
            <v>Inmuebles (incluye uso propio)</v>
          </cell>
          <cell r="D25" t="str">
            <v>Real estate (inlcuding for own use)</v>
          </cell>
          <cell r="E25" t="str">
            <v>Imóveis (incluindo uso próprio)</v>
          </cell>
        </row>
        <row r="26">
          <cell r="B26">
            <v>21</v>
          </cell>
          <cell r="C26" t="str">
            <v>Acciones y fondos de inversión</v>
          </cell>
          <cell r="D26" t="str">
            <v>Equity and mutual funds</v>
          </cell>
          <cell r="E26" t="str">
            <v>Ações e fundos de investimento</v>
          </cell>
        </row>
        <row r="27">
          <cell r="B27">
            <v>22</v>
          </cell>
          <cell r="C27" t="str">
            <v>Renta fija</v>
          </cell>
          <cell r="D27" t="str">
            <v>Fixed income</v>
          </cell>
          <cell r="E27" t="str">
            <v>Renda fixa</v>
          </cell>
        </row>
        <row r="28">
          <cell r="B28">
            <v>23</v>
          </cell>
          <cell r="C28" t="str">
            <v>Otras inversiones (incluye unit linked)</v>
          </cell>
          <cell r="D28" t="str">
            <v>Other investments (including unit linked)</v>
          </cell>
          <cell r="E28" t="str">
            <v>Outros investimentos (incluindo unit linked)</v>
          </cell>
        </row>
        <row r="29">
          <cell r="B29">
            <v>24</v>
          </cell>
          <cell r="C29" t="str">
            <v>Tesorería</v>
          </cell>
          <cell r="D29" t="str">
            <v>Cash</v>
          </cell>
          <cell r="E29" t="str">
            <v>Tesouraria</v>
          </cell>
        </row>
        <row r="30">
          <cell r="B30">
            <v>25</v>
          </cell>
          <cell r="C30" t="str">
            <v>Provisiones técnicas</v>
          </cell>
          <cell r="D30" t="str">
            <v>Technical provisions</v>
          </cell>
          <cell r="E30" t="str">
            <v>Provisões técnicas</v>
          </cell>
        </row>
        <row r="31">
          <cell r="B31">
            <v>26</v>
          </cell>
          <cell r="C31" t="str">
            <v>Provisión para seguros de Vida</v>
          </cell>
          <cell r="D31" t="str">
            <v>Provisions for Life insurance</v>
          </cell>
          <cell r="E31" t="str">
            <v>Provisão para seguros de Vida</v>
          </cell>
        </row>
        <row r="32">
          <cell r="B32">
            <v>27</v>
          </cell>
          <cell r="C32" t="str">
            <v>Unit Linked</v>
          </cell>
          <cell r="D32" t="str">
            <v>Unit Linked</v>
          </cell>
          <cell r="E32" t="str">
            <v>Unit Linked</v>
          </cell>
        </row>
        <row r="33">
          <cell r="B33">
            <v>28</v>
          </cell>
          <cell r="C33" t="str">
            <v>Otras provisiones</v>
          </cell>
          <cell r="D33" t="str">
            <v>Other provisions</v>
          </cell>
          <cell r="E33" t="str">
            <v>Outras provisões</v>
          </cell>
        </row>
        <row r="34">
          <cell r="B34">
            <v>29</v>
          </cell>
          <cell r="C34" t="str">
            <v>IBERIA</v>
          </cell>
          <cell r="D34" t="str">
            <v>IBERIA</v>
          </cell>
          <cell r="E34" t="str">
            <v>IBÉRIA</v>
          </cell>
        </row>
        <row r="35">
          <cell r="B35">
            <v>30</v>
          </cell>
          <cell r="C35" t="str">
            <v>Directas y delegadas</v>
          </cell>
          <cell r="D35" t="str">
            <v>Direct and delegate</v>
          </cell>
          <cell r="E35" t="str">
            <v>Diretas e delegadas</v>
          </cell>
        </row>
        <row r="36">
          <cell r="B36">
            <v>31</v>
          </cell>
          <cell r="C36" t="str">
            <v>Bancaseguros</v>
          </cell>
          <cell r="D36" t="str">
            <v>Bancassurance</v>
          </cell>
          <cell r="E36" t="str">
            <v>Seguros bancários</v>
          </cell>
        </row>
        <row r="37">
          <cell r="B37">
            <v>32</v>
          </cell>
          <cell r="C37" t="str">
            <v>LATAM</v>
          </cell>
          <cell r="D37" t="str">
            <v>LATAM</v>
          </cell>
          <cell r="E37" t="str">
            <v>LATAM</v>
          </cell>
        </row>
        <row r="38">
          <cell r="B38">
            <v>33</v>
          </cell>
          <cell r="C38" t="str">
            <v>INTERNACIONAL</v>
          </cell>
          <cell r="D38" t="str">
            <v>INTERNATIONAL</v>
          </cell>
          <cell r="E38" t="str">
            <v>INTERNACIONAL</v>
          </cell>
        </row>
        <row r="39">
          <cell r="B39">
            <v>34</v>
          </cell>
          <cell r="C39" t="str">
            <v>TOTAL OFICINAS</v>
          </cell>
          <cell r="D39" t="str">
            <v>TOTAL OFFICES</v>
          </cell>
          <cell r="E39" t="str">
            <v>TOTAL DE AGÊNCIAS</v>
          </cell>
        </row>
        <row r="40">
          <cell r="B40">
            <v>35</v>
          </cell>
          <cell r="C40" t="str">
            <v>De los cuales:</v>
          </cell>
          <cell r="D40" t="str">
            <v>Of which:</v>
          </cell>
          <cell r="E40" t="str">
            <v>Das quais:</v>
          </cell>
        </row>
        <row r="41">
          <cell r="B41">
            <v>36</v>
          </cell>
          <cell r="C41" t="str">
            <v>Cifras principales consolidadas</v>
          </cell>
          <cell r="D41" t="str">
            <v>Key consolidated figures</v>
          </cell>
          <cell r="E41" t="str">
            <v>Principais dados consolidados</v>
          </cell>
        </row>
        <row r="42">
          <cell r="B42">
            <v>37</v>
          </cell>
          <cell r="C42" t="str">
            <v>Oficinas</v>
          </cell>
          <cell r="D42" t="str">
            <v>Offices</v>
          </cell>
          <cell r="E42" t="str">
            <v>Agências</v>
          </cell>
        </row>
        <row r="43">
          <cell r="B43">
            <v>38</v>
          </cell>
          <cell r="C43" t="str">
            <v>Empleados</v>
          </cell>
          <cell r="D43" t="str">
            <v>Employees</v>
          </cell>
          <cell r="E43" t="str">
            <v>Funcionários</v>
          </cell>
        </row>
        <row r="44">
          <cell r="B44">
            <v>39</v>
          </cell>
          <cell r="C44" t="str">
            <v>LATAM NORTE</v>
          </cell>
          <cell r="D44" t="str">
            <v>LATAM NORTH</v>
          </cell>
          <cell r="E44" t="str">
            <v>LATAM NORTE</v>
          </cell>
        </row>
        <row r="45">
          <cell r="B45">
            <v>40</v>
          </cell>
          <cell r="C45" t="str">
            <v>LATAM SUR</v>
          </cell>
          <cell r="D45" t="str">
            <v>LATAM SOUTH</v>
          </cell>
          <cell r="E45" t="str">
            <v>LATAM SUL</v>
          </cell>
        </row>
        <row r="46">
          <cell r="B46">
            <v>41</v>
          </cell>
          <cell r="C46" t="str">
            <v>BRASIL</v>
          </cell>
          <cell r="D46" t="str">
            <v>BRAZIL</v>
          </cell>
          <cell r="E46" t="str">
            <v>BRASIL</v>
          </cell>
        </row>
        <row r="47">
          <cell r="B47">
            <v>42</v>
          </cell>
          <cell r="C47" t="str">
            <v>NORTEAMÉRICA</v>
          </cell>
          <cell r="D47" t="str">
            <v>NORTH AMERICA</v>
          </cell>
          <cell r="E47" t="str">
            <v>AMÉRICA DO NORTE</v>
          </cell>
        </row>
        <row r="48">
          <cell r="B48">
            <v>43</v>
          </cell>
          <cell r="C48" t="str">
            <v>EURASIA</v>
          </cell>
          <cell r="D48" t="str">
            <v>EURASIA</v>
          </cell>
          <cell r="E48" t="str">
            <v>EURASIA</v>
          </cell>
        </row>
        <row r="49">
          <cell r="B49">
            <v>44</v>
          </cell>
          <cell r="C49" t="str">
            <v>MAPFRE ASISTENCIA</v>
          </cell>
          <cell r="D49" t="str">
            <v>MAPFRE ASISTENCIA</v>
          </cell>
          <cell r="E49" t="str">
            <v>MAPFRE ASISTENCIA</v>
          </cell>
        </row>
        <row r="50">
          <cell r="B50">
            <v>45</v>
          </cell>
          <cell r="C50" t="str">
            <v>MAPFRE GLOBAL RISKS</v>
          </cell>
          <cell r="D50" t="str">
            <v>MAPFRE GLOBAL RISKS</v>
          </cell>
          <cell r="E50" t="str">
            <v>MAPFRE GLOBAL RISKS</v>
          </cell>
        </row>
        <row r="51">
          <cell r="B51">
            <v>46</v>
          </cell>
          <cell r="C51" t="str">
            <v>MAPFRE RE</v>
          </cell>
          <cell r="D51" t="str">
            <v>MAPFRE RE</v>
          </cell>
          <cell r="E51" t="str">
            <v>MAPFRE RE</v>
          </cell>
        </row>
        <row r="52">
          <cell r="B52">
            <v>47</v>
          </cell>
          <cell r="C52" t="str">
            <v>ÁREAS CORPORATIVAS</v>
          </cell>
          <cell r="D52" t="str">
            <v>CORPORATE AREAS</v>
          </cell>
          <cell r="E52" t="str">
            <v>ÁREAS CORPORATIVAS</v>
          </cell>
        </row>
        <row r="53">
          <cell r="B53">
            <v>48</v>
          </cell>
          <cell r="C53" t="str">
            <v>Número medio de empleados</v>
          </cell>
          <cell r="D53" t="str">
            <v>Average number of employees</v>
          </cell>
          <cell r="E53" t="str">
            <v>Número médio de funcionários</v>
          </cell>
        </row>
        <row r="54">
          <cell r="B54">
            <v>49</v>
          </cell>
          <cell r="C54" t="str">
            <v>Total número medio de empleados</v>
          </cell>
          <cell r="D54" t="str">
            <v>Total average number of employees</v>
          </cell>
          <cell r="E54" t="str">
            <v xml:space="preserve">Total número médio de funcionários </v>
          </cell>
        </row>
        <row r="55">
          <cell r="B55">
            <v>50</v>
          </cell>
          <cell r="C55" t="str">
            <v>Número de empleados al final del ejercicio</v>
          </cell>
          <cell r="D55" t="str">
            <v>Number of employees at year end</v>
          </cell>
          <cell r="E55" t="str">
            <v>Número de funcionários ao final do exercício</v>
          </cell>
        </row>
        <row r="56">
          <cell r="B56">
            <v>51</v>
          </cell>
          <cell r="C56" t="str">
            <v>Total número de empleados al final del ejercicio</v>
          </cell>
          <cell r="D56" t="str">
            <v>Total number of employees at year end</v>
          </cell>
          <cell r="E56" t="str">
            <v>Total número de funcionários ao final do exercício</v>
          </cell>
        </row>
        <row r="57">
          <cell r="B57">
            <v>52</v>
          </cell>
          <cell r="C57" t="str">
            <v>Cifras principales por unidad de negocio</v>
          </cell>
          <cell r="D57" t="str">
            <v>Key figures by business unit</v>
          </cell>
          <cell r="E57" t="str">
            <v>Principais dados por unidade de negócio</v>
          </cell>
        </row>
        <row r="58">
          <cell r="B58">
            <v>53</v>
          </cell>
          <cell r="C58" t="str">
            <v>Áreas Corporativas y ajustes por Hiperinflación</v>
          </cell>
          <cell r="D58" t="str">
            <v>Corporate areas and hyperinflation adjustments</v>
          </cell>
          <cell r="E58" t="str">
            <v>Áreas corporativas e ajustes por hiperinflação</v>
          </cell>
        </row>
        <row r="59">
          <cell r="B59">
            <v>54</v>
          </cell>
          <cell r="C59" t="str">
            <v>*Últimos datos disponibles. Las cifras de 2019 son a 30.09.2019</v>
          </cell>
          <cell r="D59" t="str">
            <v>*Latest available figures. 2019 data as of 09.30.2019</v>
          </cell>
          <cell r="E59" t="str">
            <v>Últimos dados disponíveis. As cifras de 2019 referem-se ao 30.09.2019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showRowColHeaders="0" zoomScale="120" zoomScaleNormal="120" workbookViewId="0">
      <selection activeCell="B13" sqref="B13"/>
    </sheetView>
  </sheetViews>
  <sheetFormatPr baseColWidth="10" defaultColWidth="0" defaultRowHeight="15" customHeight="1" zeroHeight="1" x14ac:dyDescent="0.25"/>
  <cols>
    <col min="1" max="1" width="10.85546875" style="1" customWidth="1"/>
    <col min="2" max="2" width="49.7109375" style="1" bestFit="1" customWidth="1"/>
    <col min="3" max="3" width="23.7109375" style="1" customWidth="1"/>
    <col min="4" max="4" width="2" style="1" customWidth="1"/>
    <col min="5" max="14" width="10.85546875" style="1" hidden="1" customWidth="1"/>
    <col min="15" max="15" width="0" style="1" hidden="1" customWidth="1"/>
    <col min="16" max="16384" width="10.85546875" style="1" hidden="1"/>
  </cols>
  <sheetData>
    <row r="1" spans="2:6" x14ac:dyDescent="0.25">
      <c r="E1" s="2" t="s">
        <v>0</v>
      </c>
    </row>
    <row r="2" spans="2:6" x14ac:dyDescent="0.25">
      <c r="E2" s="2">
        <f>+VLOOKUP(E1,'[4]Tablas traducción'!$B$1:$C$3,2,0)</f>
        <v>3</v>
      </c>
    </row>
    <row r="3" spans="2:6" x14ac:dyDescent="0.25"/>
    <row r="4" spans="2:6" x14ac:dyDescent="0.25"/>
    <row r="5" spans="2:6" x14ac:dyDescent="0.25"/>
    <row r="6" spans="2:6" x14ac:dyDescent="0.25">
      <c r="C6" s="3"/>
      <c r="D6" s="3"/>
      <c r="E6" s="3"/>
      <c r="F6" s="3"/>
    </row>
    <row r="7" spans="2:6" ht="24.95" customHeight="1" x14ac:dyDescent="0.25">
      <c r="B7" s="4" t="str">
        <f>+VLOOKUP($E7,'[4]Tablas traducción'!$B$6:$E$84,'Menu EN'!$E$2,0)</f>
        <v>Key figures by business unit</v>
      </c>
      <c r="C7" s="3"/>
      <c r="D7" s="3"/>
      <c r="E7" s="2">
        <v>52</v>
      </c>
      <c r="F7" s="3"/>
    </row>
    <row r="8" spans="2:6" x14ac:dyDescent="0.25">
      <c r="C8" s="3"/>
      <c r="D8" s="3"/>
      <c r="E8" s="3"/>
      <c r="F8" s="3"/>
    </row>
    <row r="9" spans="2:6" ht="24.95" customHeight="1" x14ac:dyDescent="0.25">
      <c r="B9" s="4" t="str">
        <f>+VLOOKUP($E9,'[4]Tablas traducción'!$B$6:$E$84,'Menu EN'!$E$2,0)</f>
        <v>Key consolidated figures</v>
      </c>
      <c r="C9" s="3"/>
      <c r="D9" s="5"/>
      <c r="E9" s="2">
        <v>36</v>
      </c>
      <c r="F9" s="3"/>
    </row>
    <row r="10" spans="2:6" x14ac:dyDescent="0.25">
      <c r="B10" s="6"/>
      <c r="C10" s="3"/>
      <c r="D10" s="3"/>
      <c r="E10" s="3"/>
      <c r="F10" s="3"/>
    </row>
    <row r="11" spans="2:6" ht="24.95" customHeight="1" x14ac:dyDescent="0.25">
      <c r="B11" s="4" t="str">
        <f>+VLOOKUP($E11,'[4]Tablas traducción'!$B$6:$E$84,'Menu EN'!$E$2,0)</f>
        <v>Offices</v>
      </c>
      <c r="C11" s="3"/>
      <c r="D11" s="5"/>
      <c r="E11" s="2">
        <v>37</v>
      </c>
      <c r="F11" s="3"/>
    </row>
    <row r="12" spans="2:6" x14ac:dyDescent="0.25">
      <c r="B12" s="6"/>
      <c r="C12" s="3"/>
      <c r="D12" s="3"/>
      <c r="E12" s="3"/>
      <c r="F12" s="3"/>
    </row>
    <row r="13" spans="2:6" ht="24.95" customHeight="1" x14ac:dyDescent="0.25">
      <c r="B13" s="4" t="str">
        <f>+VLOOKUP($E13,'[4]Tablas traducción'!$B$6:$E$84,'Menu EN'!$E$2,0)</f>
        <v>Employees</v>
      </c>
      <c r="C13" s="3"/>
      <c r="D13" s="7"/>
      <c r="E13" s="2">
        <v>38</v>
      </c>
      <c r="F13" s="3"/>
    </row>
    <row r="14" spans="2:6" x14ac:dyDescent="0.25">
      <c r="B14" s="6"/>
      <c r="C14" s="3"/>
      <c r="D14" s="3"/>
      <c r="E14" s="3"/>
      <c r="F14" s="3"/>
    </row>
    <row r="15" spans="2:6" x14ac:dyDescent="0.25">
      <c r="B15" s="6"/>
      <c r="C15" s="3"/>
      <c r="D15" s="3"/>
      <c r="E15" s="3"/>
      <c r="F15" s="3"/>
    </row>
    <row r="16" spans="2:6" ht="16.5" x14ac:dyDescent="0.3">
      <c r="B16" s="8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>
      <formula1>"EN,ESP,PT"</formula1>
    </dataValidation>
  </dataValidations>
  <hyperlinks>
    <hyperlink ref="B9" location="'Key consolidated figures'!A1" display="'Key consolidated figures'!A1"/>
    <hyperlink ref="B11" location="Offices!A1" display="Offices!A1"/>
    <hyperlink ref="B13" location="Employees!A1" display="Employees!A1"/>
    <hyperlink ref="B7" location="'Key figures by business unit'!A1" display="'Key figures by business unit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J75"/>
  <sheetViews>
    <sheetView showGridLines="0" showRowColHeaders="0" tabSelected="1" topLeftCell="B4" zoomScale="70" zoomScaleNormal="70" workbookViewId="0">
      <selection activeCell="E32" sqref="E32"/>
    </sheetView>
  </sheetViews>
  <sheetFormatPr baseColWidth="10" defaultColWidth="0" defaultRowHeight="0" customHeight="1" zeroHeight="1" x14ac:dyDescent="0.3"/>
  <cols>
    <col min="1" max="1" width="3.85546875" style="9" hidden="1" customWidth="1"/>
    <col min="2" max="2" width="10.5703125" style="9" customWidth="1"/>
    <col min="3" max="3" width="65.5703125" style="9" customWidth="1"/>
    <col min="4" max="8" width="15.7109375" style="9" customWidth="1"/>
    <col min="9" max="9" width="9.5703125" style="9" customWidth="1"/>
    <col min="10" max="36" width="0" style="9" hidden="1" customWidth="1"/>
    <col min="37" max="16384" width="9.5703125" style="9" hidden="1"/>
  </cols>
  <sheetData>
    <row r="2" spans="1:9" ht="15.75" hidden="1" x14ac:dyDescent="0.3">
      <c r="I2" s="2" t="s">
        <v>0</v>
      </c>
    </row>
    <row r="3" spans="1:9" ht="15.75" hidden="1" x14ac:dyDescent="0.3">
      <c r="I3" s="2">
        <f>+VLOOKUP(I2,'[4]Tablas traducción'!$B$1:$C$3,2,0)</f>
        <v>3</v>
      </c>
    </row>
    <row r="4" spans="1:9" ht="15" x14ac:dyDescent="0.3"/>
    <row r="5" spans="1:9" ht="38.25" customHeight="1" x14ac:dyDescent="0.3"/>
    <row r="6" spans="1:9" s="11" customFormat="1" ht="39.950000000000003" customHeight="1" x14ac:dyDescent="0.3">
      <c r="A6" s="10">
        <f>+'[4]Cifras principales consolidadas'!A6</f>
        <v>36</v>
      </c>
      <c r="C6" s="12" t="str">
        <f>+VLOOKUP(A6,'[4]Tablas traducción'!$B$6:$E$84,$I$3,0)</f>
        <v>Key consolidated figures</v>
      </c>
      <c r="D6" s="13"/>
      <c r="E6" s="13"/>
      <c r="F6" s="13"/>
      <c r="G6" s="13"/>
      <c r="H6" s="13"/>
    </row>
    <row r="7" spans="1:9" ht="12" customHeight="1" x14ac:dyDescent="0.3">
      <c r="C7" s="14"/>
      <c r="D7" s="15"/>
      <c r="E7" s="15"/>
      <c r="F7" s="15"/>
      <c r="G7" s="15"/>
      <c r="H7" s="15"/>
    </row>
    <row r="8" spans="1:9" ht="15.75" x14ac:dyDescent="0.3">
      <c r="C8" s="14"/>
      <c r="D8" s="15" t="s">
        <v>1</v>
      </c>
      <c r="E8" s="15" t="s">
        <v>2</v>
      </c>
      <c r="F8" s="15" t="s">
        <v>3</v>
      </c>
      <c r="G8" s="15" t="s">
        <v>4</v>
      </c>
      <c r="H8" s="15" t="s">
        <v>5</v>
      </c>
    </row>
    <row r="9" spans="1:9" ht="23.1" customHeight="1" x14ac:dyDescent="0.3">
      <c r="A9" s="10">
        <f>+'[4]Cifras principales consolidadas'!A9</f>
        <v>1</v>
      </c>
      <c r="C9" s="16" t="str">
        <f>+VLOOKUP(A9,'[4]Tablas traducción'!$B$6:$E$84,$I$3,0)</f>
        <v>Total revenues</v>
      </c>
      <c r="D9" s="17">
        <v>26702.236271259706</v>
      </c>
      <c r="E9" s="17">
        <v>27092.121101701698</v>
      </c>
      <c r="F9" s="17">
        <v>27983.658214377898</v>
      </c>
      <c r="G9" s="17">
        <v>26589.723177563897</v>
      </c>
      <c r="H9" s="17">
        <v>28472.235806498098</v>
      </c>
    </row>
    <row r="10" spans="1:9" ht="23.1" customHeight="1" x14ac:dyDescent="0.3">
      <c r="A10" s="18">
        <f>+'[4]Cifras principales consolidadas'!A10</f>
        <v>2</v>
      </c>
      <c r="C10" s="19" t="str">
        <f>+VLOOKUP(A10,'[4]Tablas traducción'!$B$6:$E$84,$I$3,0)</f>
        <v>Written and accepted premiums</v>
      </c>
      <c r="D10" s="20">
        <v>22311.8</v>
      </c>
      <c r="E10" s="20">
        <v>22813.169479776599</v>
      </c>
      <c r="F10" s="20">
        <v>23480.693533370402</v>
      </c>
      <c r="G10" s="20">
        <v>22537.0927195654</v>
      </c>
      <c r="H10" s="20">
        <v>23043.922169248799</v>
      </c>
    </row>
    <row r="11" spans="1:9" ht="23.1" customHeight="1" x14ac:dyDescent="0.3">
      <c r="A11" s="18">
        <f>+'[4]Cifras principales consolidadas'!A11</f>
        <v>3</v>
      </c>
      <c r="C11" s="19" t="str">
        <f>+VLOOKUP(A11,'[4]Tablas traducción'!$B$6:$E$84,$I$3,0)</f>
        <v>- Non-Life</v>
      </c>
      <c r="D11" s="20">
        <v>17441.301671260571</v>
      </c>
      <c r="E11" s="20">
        <v>17699.846365670663</v>
      </c>
      <c r="F11" s="20">
        <v>18154.492708342197</v>
      </c>
      <c r="G11" s="20">
        <v>17060.917003463499</v>
      </c>
      <c r="H11" s="20">
        <v>17559.099863459502</v>
      </c>
    </row>
    <row r="12" spans="1:9" ht="23.1" customHeight="1" x14ac:dyDescent="0.3">
      <c r="A12" s="18">
        <f>+'[4]Cifras principales consolidadas'!A12</f>
        <v>4</v>
      </c>
      <c r="C12" s="19" t="str">
        <f>+VLOOKUP(A12,'[4]Tablas traducción'!$B$6:$E$84,$I$3,0)</f>
        <v>- Life</v>
      </c>
      <c r="D12" s="20">
        <v>4870.4716241320384</v>
      </c>
      <c r="E12" s="20">
        <v>5113.3231141060005</v>
      </c>
      <c r="F12" s="20">
        <v>5326.2008250281597</v>
      </c>
      <c r="G12" s="20">
        <v>5476.1757161019204</v>
      </c>
      <c r="H12" s="20">
        <v>5484.8223057892901</v>
      </c>
    </row>
    <row r="13" spans="1:9" ht="12" customHeight="1" x14ac:dyDescent="0.3"/>
    <row r="14" spans="1:9" ht="23.1" customHeight="1" x14ac:dyDescent="0.3">
      <c r="A14" s="10">
        <f>+'[4]Cifras principales consolidadas'!A14</f>
        <v>5</v>
      </c>
      <c r="C14" s="16" t="str">
        <f>+VLOOKUP(A14,'[4]Tablas traducción'!$B$6:$E$84,$I$3,0)</f>
        <v>Non-Life Combined Ratio</v>
      </c>
      <c r="D14" s="21">
        <v>0.98624003309245123</v>
      </c>
      <c r="E14" s="21">
        <v>0.97382969547440568</v>
      </c>
      <c r="F14" s="21">
        <v>0.98120949803217994</v>
      </c>
      <c r="G14" s="21">
        <v>0.97597858222346545</v>
      </c>
      <c r="H14" s="21">
        <v>0.97634329247101492</v>
      </c>
    </row>
    <row r="15" spans="1:9" ht="23.1" customHeight="1" x14ac:dyDescent="0.3">
      <c r="A15" s="18">
        <f>+'[4]Cifras principales consolidadas'!A15</f>
        <v>6</v>
      </c>
      <c r="C15" s="19" t="str">
        <f>+VLOOKUP(A15,'[4]Tablas traducción'!$B$6:$E$84,$I$3,0)</f>
        <v>Non-Life Loss Ratio</v>
      </c>
      <c r="D15" s="22">
        <v>0.70047055445949469</v>
      </c>
      <c r="E15" s="22">
        <v>0.70001832211823445</v>
      </c>
      <c r="F15" s="22">
        <v>0.70666504609619707</v>
      </c>
      <c r="G15" s="22">
        <v>0.69760274857410332</v>
      </c>
      <c r="H15" s="22">
        <v>0.69008903899378538</v>
      </c>
    </row>
    <row r="16" spans="1:9" ht="23.1" customHeight="1" x14ac:dyDescent="0.3">
      <c r="A16" s="18">
        <f>+'[4]Cifras principales consolidadas'!A16</f>
        <v>7</v>
      </c>
      <c r="C16" s="19" t="str">
        <f>+VLOOKUP(A16,'[4]Tablas traducción'!$B$6:$E$84,$I$3,0)</f>
        <v>Non-Life Expense Ratio</v>
      </c>
      <c r="D16" s="22">
        <v>0.28576947863295649</v>
      </c>
      <c r="E16" s="22">
        <v>0.27381137335617128</v>
      </c>
      <c r="F16" s="22">
        <v>0.27454445193598287</v>
      </c>
      <c r="G16" s="22">
        <v>0.27837583364936208</v>
      </c>
      <c r="H16" s="22">
        <v>0.2862542534772296</v>
      </c>
    </row>
    <row r="17" spans="1:9" ht="12" customHeight="1" x14ac:dyDescent="0.3"/>
    <row r="18" spans="1:9" ht="23.1" customHeight="1" x14ac:dyDescent="0.3">
      <c r="A18" s="18">
        <f>+'[4]Cifras principales consolidadas'!A18</f>
        <v>8</v>
      </c>
      <c r="C18" s="19" t="str">
        <f>+VLOOKUP(A18,'[4]Tablas traducción'!$B$6:$E$84,$I$3,0)</f>
        <v>Result of Non-life business</v>
      </c>
      <c r="D18" s="20">
        <v>919</v>
      </c>
      <c r="E18" s="20">
        <v>1231.8</v>
      </c>
      <c r="F18" s="20">
        <v>945.8</v>
      </c>
      <c r="G18" s="20">
        <v>738.50555534762725</v>
      </c>
      <c r="H18" s="20">
        <v>919.57025156262421</v>
      </c>
    </row>
    <row r="19" spans="1:9" ht="23.1" customHeight="1" x14ac:dyDescent="0.3">
      <c r="A19" s="18">
        <f>+'[4]Cifras principales consolidadas'!A19</f>
        <v>9</v>
      </c>
      <c r="C19" s="19" t="str">
        <f>+VLOOKUP(A19,'[4]Tablas traducción'!$B$6:$E$84,$I$3,0)</f>
        <v>Result of Life business</v>
      </c>
      <c r="D19" s="20">
        <v>699.19386099711915</v>
      </c>
      <c r="E19" s="20">
        <v>746.9</v>
      </c>
      <c r="F19" s="20">
        <v>719.7</v>
      </c>
      <c r="G19" s="20">
        <v>681.46894575314491</v>
      </c>
      <c r="H19" s="20">
        <v>614.1234057858544</v>
      </c>
    </row>
    <row r="20" spans="1:9" ht="23.1" customHeight="1" x14ac:dyDescent="0.3">
      <c r="A20" s="18">
        <f>+'[4]Cifras principales consolidadas'!A20</f>
        <v>10</v>
      </c>
      <c r="C20" s="19" t="str">
        <f>+VLOOKUP(A20,'[4]Tablas traducción'!$B$6:$E$84,$I$3,0)</f>
        <v>Result of other activities &amp; hyperinflation adjustments</v>
      </c>
      <c r="D20" s="20">
        <v>-142.08788125688301</v>
      </c>
      <c r="E20" s="20">
        <v>-173.5</v>
      </c>
      <c r="F20" s="20">
        <v>-156.82</v>
      </c>
      <c r="G20" s="20">
        <v>-89.447289926232344</v>
      </c>
      <c r="H20" s="20">
        <v>-254.49865625452713</v>
      </c>
    </row>
    <row r="21" spans="1:9" ht="23.1" customHeight="1" x14ac:dyDescent="0.3">
      <c r="A21" s="10">
        <f>+'[4]Cifras principales consolidadas'!A21</f>
        <v>11</v>
      </c>
      <c r="C21" s="16" t="str">
        <f>+VLOOKUP(A21,'[4]Tablas traducción'!$B$6:$E$84,$I$3,0)</f>
        <v>Result before tax</v>
      </c>
      <c r="D21" s="17">
        <v>1476.1423277968738</v>
      </c>
      <c r="E21" s="17">
        <v>1805.1999999999998</v>
      </c>
      <c r="F21" s="17">
        <v>1508.7</v>
      </c>
      <c r="G21" s="17">
        <v>1330.5272111745398</v>
      </c>
      <c r="H21" s="17">
        <v>1279.1950010939515</v>
      </c>
    </row>
    <row r="22" spans="1:9" ht="23.1" customHeight="1" x14ac:dyDescent="0.3">
      <c r="A22" s="10">
        <f>+'[4]Cifras principales consolidadas'!A22</f>
        <v>12</v>
      </c>
      <c r="C22" s="16" t="str">
        <f>+VLOOKUP(A22,'[4]Tablas traducción'!$B$6:$E$84,$I$3,0)</f>
        <v>Net result</v>
      </c>
      <c r="D22" s="23">
        <v>708.7793689985109</v>
      </c>
      <c r="E22" s="23">
        <v>775.5</v>
      </c>
      <c r="F22" s="23">
        <v>700.5</v>
      </c>
      <c r="G22" s="23">
        <v>528.85911507717037</v>
      </c>
      <c r="H22" s="23">
        <v>609.23910884735506</v>
      </c>
    </row>
    <row r="23" spans="1:9" ht="12" customHeight="1" x14ac:dyDescent="0.3">
      <c r="C23" s="24"/>
      <c r="D23" s="25"/>
      <c r="E23" s="25"/>
      <c r="F23" s="25"/>
      <c r="G23" s="25"/>
      <c r="H23" s="25"/>
      <c r="I23" s="26"/>
    </row>
    <row r="24" spans="1:9" ht="23.1" customHeight="1" x14ac:dyDescent="0.3">
      <c r="A24" s="10">
        <f>+'[4]Cifras principales consolidadas'!A24</f>
        <v>13</v>
      </c>
      <c r="C24" s="16" t="str">
        <f>+VLOOKUP(A24,'[4]Tablas traducción'!$B$6:$E$84,$I$3,0)</f>
        <v>ROE</v>
      </c>
      <c r="D24" s="21">
        <v>7.9971222393213776E-2</v>
      </c>
      <c r="E24" s="21">
        <v>8.7999999999999995E-2</v>
      </c>
      <c r="F24" s="21">
        <v>7.9000000000000001E-2</v>
      </c>
      <c r="G24" s="21">
        <v>6.3698371540219276E-2</v>
      </c>
      <c r="H24" s="21">
        <v>7.2321269798894638E-2</v>
      </c>
    </row>
    <row r="25" spans="1:9" ht="12" customHeight="1" x14ac:dyDescent="0.3">
      <c r="C25" s="24"/>
      <c r="D25" s="25"/>
      <c r="E25" s="25"/>
      <c r="F25" s="25"/>
      <c r="G25" s="25"/>
      <c r="H25" s="25"/>
      <c r="I25" s="26"/>
    </row>
    <row r="26" spans="1:9" ht="23.1" customHeight="1" x14ac:dyDescent="0.3">
      <c r="A26" s="10">
        <f>+'[4]Cifras principales consolidadas'!A26</f>
        <v>14</v>
      </c>
      <c r="C26" s="16" t="str">
        <f>+VLOOKUP(A26,'[4]Tablas traducción'!$B$6:$E$84,$I$3,0)</f>
        <v>Solvency II ratio*</v>
      </c>
      <c r="D26" s="21">
        <v>1.9786592437949431</v>
      </c>
      <c r="E26" s="27">
        <v>2.0986468790920996</v>
      </c>
      <c r="F26" s="28">
        <v>2.0019999999999998</v>
      </c>
      <c r="G26" s="21">
        <v>1.895</v>
      </c>
      <c r="H26" s="21">
        <v>1.9460563077584354</v>
      </c>
      <c r="I26" s="26"/>
    </row>
    <row r="27" spans="1:9" ht="12" customHeight="1" x14ac:dyDescent="0.3">
      <c r="C27" s="24"/>
      <c r="D27" s="25"/>
      <c r="E27" s="25"/>
      <c r="F27" s="25"/>
      <c r="G27" s="25"/>
      <c r="H27" s="25"/>
      <c r="I27" s="26"/>
    </row>
    <row r="28" spans="1:9" ht="23.1" customHeight="1" x14ac:dyDescent="0.3">
      <c r="A28" s="10">
        <f>+'[4]Cifras principales consolidadas'!A28</f>
        <v>15</v>
      </c>
      <c r="C28" s="16" t="str">
        <f>+VLOOKUP(A28,'[4]Tablas traducción'!$B$6:$E$84,$I$3,0)</f>
        <v>Assets under Management</v>
      </c>
      <c r="D28" s="29">
        <v>54691</v>
      </c>
      <c r="E28" s="29">
        <v>58871.677295970003</v>
      </c>
      <c r="F28" s="29">
        <v>60082.018483577616</v>
      </c>
      <c r="G28" s="29">
        <v>58484.582440921753</v>
      </c>
      <c r="H28" s="29">
        <v>63637.832691249692</v>
      </c>
    </row>
    <row r="29" spans="1:9" ht="12" customHeight="1" x14ac:dyDescent="0.3">
      <c r="C29" s="24"/>
      <c r="D29" s="25"/>
      <c r="E29" s="25"/>
      <c r="F29" s="25"/>
      <c r="G29" s="25"/>
      <c r="H29" s="25"/>
      <c r="I29" s="26"/>
    </row>
    <row r="30" spans="1:9" ht="23.1" customHeight="1" x14ac:dyDescent="0.3">
      <c r="A30" s="10">
        <f>+'[4]Cifras principales consolidadas'!A30</f>
        <v>16</v>
      </c>
      <c r="C30" s="16" t="str">
        <f>+VLOOKUP(A30,'[4]Tablas traducción'!$B$6:$E$84,$I$3,0)</f>
        <v>Equity</v>
      </c>
      <c r="D30" s="17">
        <v>10408.370364953375</v>
      </c>
      <c r="E30" s="17">
        <v>11443.5</v>
      </c>
      <c r="F30" s="17">
        <v>10512.7</v>
      </c>
      <c r="G30" s="17">
        <v>9197.6</v>
      </c>
      <c r="H30" s="17">
        <v>10105.9875823741</v>
      </c>
    </row>
    <row r="31" spans="1:9" ht="23.1" customHeight="1" x14ac:dyDescent="0.3">
      <c r="A31" s="18">
        <f>+'[4]Cifras principales consolidadas'!A31</f>
        <v>17</v>
      </c>
      <c r="C31" s="19" t="str">
        <f>+VLOOKUP(A31,'[4]Tablas traducción'!$B$6:$E$84,$I$3,0)</f>
        <v>Shareholders´ equity</v>
      </c>
      <c r="D31" s="20">
        <v>8573.7263905212421</v>
      </c>
      <c r="E31" s="20">
        <v>9126.5</v>
      </c>
      <c r="F31" s="20">
        <v>8611.2999999999993</v>
      </c>
      <c r="G31" s="20">
        <v>7993.8085808891001</v>
      </c>
      <c r="H31" s="20">
        <v>8854.3222813441607</v>
      </c>
    </row>
    <row r="32" spans="1:9" ht="23.1" customHeight="1" x14ac:dyDescent="0.3">
      <c r="A32" s="18">
        <f>+'[4]Cifras principales consolidadas'!A32</f>
        <v>18</v>
      </c>
      <c r="C32" s="19" t="str">
        <f>+VLOOKUP(A32,'[4]Tablas traducción'!$B$6:$E$84,$I$3,0)</f>
        <v>Non-controlling interests</v>
      </c>
      <c r="D32" s="20">
        <v>1834.6439744321326</v>
      </c>
      <c r="E32" s="20">
        <v>2317</v>
      </c>
      <c r="F32" s="20">
        <v>1901.4000000000015</v>
      </c>
      <c r="G32" s="20">
        <v>1203.8</v>
      </c>
      <c r="H32" s="20">
        <v>1251.6653010299399</v>
      </c>
    </row>
    <row r="33" spans="1:9" ht="12" customHeight="1" x14ac:dyDescent="0.3">
      <c r="C33" s="24"/>
      <c r="D33" s="25"/>
      <c r="E33" s="25"/>
      <c r="F33" s="25"/>
      <c r="G33" s="25"/>
      <c r="H33" s="25"/>
      <c r="I33" s="26"/>
    </row>
    <row r="34" spans="1:9" ht="23.1" customHeight="1" x14ac:dyDescent="0.3">
      <c r="A34" s="10">
        <f>+'[4]Cifras principales consolidadas'!A34</f>
        <v>19</v>
      </c>
      <c r="C34" s="16" t="str">
        <f>+VLOOKUP(A34,'[4]Tablas traducción'!$B$6:$E$84,$I$3,0)</f>
        <v>Investment portfolio</v>
      </c>
      <c r="D34" s="17">
        <v>46264.61410821342</v>
      </c>
      <c r="E34" s="17">
        <v>49556</v>
      </c>
      <c r="F34" s="17">
        <v>49796</v>
      </c>
      <c r="G34" s="17">
        <v>49273.502733951755</v>
      </c>
      <c r="H34" s="17">
        <v>53522.675104705908</v>
      </c>
    </row>
    <row r="35" spans="1:9" ht="23.1" customHeight="1" x14ac:dyDescent="0.3">
      <c r="A35" s="18">
        <f>+'[4]Cifras principales consolidadas'!A35</f>
        <v>20</v>
      </c>
      <c r="C35" s="19" t="str">
        <f>+VLOOKUP(A35,'[4]Tablas traducción'!$B$6:$E$84,$I$3,0)</f>
        <v>Real estate (inlcuding for own use)</v>
      </c>
      <c r="D35" s="20">
        <v>2267.6999999999998</v>
      </c>
      <c r="E35" s="20">
        <v>2277.8000000000002</v>
      </c>
      <c r="F35" s="20">
        <v>2171.4</v>
      </c>
      <c r="G35" s="20">
        <v>2096.2459995838162</v>
      </c>
      <c r="H35" s="20">
        <v>2434.996858176085</v>
      </c>
    </row>
    <row r="36" spans="1:9" ht="23.1" customHeight="1" x14ac:dyDescent="0.3">
      <c r="A36" s="18">
        <f>+'[4]Cifras principales consolidadas'!A36</f>
        <v>21</v>
      </c>
      <c r="C36" s="19" t="str">
        <f>+VLOOKUP(A36,'[4]Tablas traducción'!$B$6:$E$84,$I$3,0)</f>
        <v>Equity and mutual funds</v>
      </c>
      <c r="D36" s="20">
        <v>2757.3360000000002</v>
      </c>
      <c r="E36" s="20">
        <v>3239.7</v>
      </c>
      <c r="F36" s="20">
        <v>4032.3</v>
      </c>
      <c r="G36" s="20">
        <v>3737.5650367919998</v>
      </c>
      <c r="H36" s="20">
        <v>4587.1193310607596</v>
      </c>
    </row>
    <row r="37" spans="1:9" ht="23.1" customHeight="1" x14ac:dyDescent="0.3">
      <c r="A37" s="18">
        <f>+'[4]Cifras principales consolidadas'!A37</f>
        <v>22</v>
      </c>
      <c r="C37" s="19" t="str">
        <f>+VLOOKUP(A37,'[4]Tablas traducción'!$B$6:$E$84,$I$3,0)</f>
        <v>Fixed income</v>
      </c>
      <c r="D37" s="20">
        <v>36821.220999999998</v>
      </c>
      <c r="E37" s="20">
        <v>38399.800000000003</v>
      </c>
      <c r="F37" s="20">
        <v>36961</v>
      </c>
      <c r="G37" s="20">
        <v>36517.534751064224</v>
      </c>
      <c r="H37" s="20">
        <v>39443.654844906188</v>
      </c>
    </row>
    <row r="38" spans="1:9" ht="23.1" customHeight="1" x14ac:dyDescent="0.3">
      <c r="A38" s="18">
        <f>+'[4]Cifras principales consolidadas'!A38</f>
        <v>23</v>
      </c>
      <c r="C38" s="19" t="str">
        <f>+VLOOKUP(A38,'[4]Tablas traducción'!$B$6:$E$84,$I$3,0)</f>
        <v>Other investments (including unit linked)</v>
      </c>
      <c r="D38" s="20">
        <v>3429.2845325917497</v>
      </c>
      <c r="E38" s="20">
        <v>4187.7</v>
      </c>
      <c r="F38" s="20">
        <v>4767.3999999999996</v>
      </c>
      <c r="G38" s="20">
        <v>4720.7521399209145</v>
      </c>
      <c r="H38" s="20">
        <v>4519.4137641708448</v>
      </c>
    </row>
    <row r="39" spans="1:9" ht="23.1" customHeight="1" x14ac:dyDescent="0.3">
      <c r="A39" s="18">
        <f>+'[4]Cifras principales consolidadas'!A39</f>
        <v>24</v>
      </c>
      <c r="C39" s="19" t="str">
        <f>+VLOOKUP(A39,'[4]Tablas traducción'!$B$6:$E$84,$I$3,0)</f>
        <v>Cash</v>
      </c>
      <c r="D39" s="20">
        <v>989.0725756216741</v>
      </c>
      <c r="E39" s="20">
        <v>1451.1</v>
      </c>
      <c r="F39" s="20">
        <v>1864</v>
      </c>
      <c r="G39" s="20">
        <v>2201.4048065908</v>
      </c>
      <c r="H39" s="20">
        <v>2537.4903063920297</v>
      </c>
    </row>
    <row r="40" spans="1:9" ht="12" customHeight="1" x14ac:dyDescent="0.3">
      <c r="C40" s="24"/>
      <c r="D40" s="25"/>
      <c r="E40" s="25"/>
      <c r="F40" s="25"/>
      <c r="G40" s="25"/>
      <c r="H40" s="25"/>
      <c r="I40" s="26"/>
    </row>
    <row r="41" spans="1:9" ht="23.1" customHeight="1" x14ac:dyDescent="0.3">
      <c r="A41" s="10">
        <f>+'[4]Cifras principales consolidadas'!A41</f>
        <v>25</v>
      </c>
      <c r="C41" s="16" t="str">
        <f>+VLOOKUP(A41,'[4]Tablas traducción'!$B$6:$E$84,$I$3,0)</f>
        <v>Technical provisions</v>
      </c>
      <c r="D41" s="29">
        <v>45061</v>
      </c>
      <c r="E41" s="29">
        <v>47240.1</v>
      </c>
      <c r="F41" s="29">
        <v>47814.1</v>
      </c>
      <c r="G41" s="29">
        <v>48723.6</v>
      </c>
      <c r="H41" s="29">
        <v>51031.618622583454</v>
      </c>
    </row>
    <row r="42" spans="1:9" ht="23.1" customHeight="1" x14ac:dyDescent="0.3">
      <c r="A42" s="18">
        <f>+'[4]Cifras principales consolidadas'!A42</f>
        <v>26</v>
      </c>
      <c r="C42" s="19" t="str">
        <f>+VLOOKUP(A42,'[4]Tablas traducción'!$B$6:$E$84,$I$3,0)</f>
        <v>Provisions for Life insurance</v>
      </c>
      <c r="D42" s="20">
        <v>25026.32</v>
      </c>
      <c r="E42" s="20">
        <v>25664.784907303601</v>
      </c>
      <c r="F42" s="20">
        <v>24992.929576291801</v>
      </c>
      <c r="G42" s="20">
        <v>24838.5</v>
      </c>
      <c r="H42" s="20">
        <v>26584.080000000002</v>
      </c>
    </row>
    <row r="43" spans="1:9" ht="23.1" customHeight="1" x14ac:dyDescent="0.3">
      <c r="A43" s="18">
        <f>+'[4]Cifras principales consolidadas'!A43</f>
        <v>27</v>
      </c>
      <c r="C43" s="19" t="str">
        <f>+VLOOKUP(A43,'[4]Tablas traducción'!$B$6:$E$84,$I$3,0)</f>
        <v>Unit Linked</v>
      </c>
      <c r="D43" s="20">
        <v>1798.88</v>
      </c>
      <c r="E43" s="20">
        <v>2014</v>
      </c>
      <c r="F43" s="20">
        <v>2320.1</v>
      </c>
      <c r="G43" s="20">
        <v>2242.5</v>
      </c>
      <c r="H43" s="20">
        <v>2510.2372578735599</v>
      </c>
    </row>
    <row r="44" spans="1:9" ht="23.1" customHeight="1" x14ac:dyDescent="0.3">
      <c r="A44" s="18">
        <f>+'[4]Cifras principales consolidadas'!A44</f>
        <v>28</v>
      </c>
      <c r="C44" s="19" t="str">
        <f>+VLOOKUP(A44,'[4]Tablas traducción'!$B$6:$E$84,$I$3,0)</f>
        <v>Other provisions</v>
      </c>
      <c r="D44" s="20">
        <v>18235.8</v>
      </c>
      <c r="E44" s="20">
        <v>19561.315092696397</v>
      </c>
      <c r="F44" s="20">
        <v>20501.070423708199</v>
      </c>
      <c r="G44" s="20">
        <v>21642.6</v>
      </c>
      <c r="H44" s="20">
        <v>21937.301364709892</v>
      </c>
    </row>
    <row r="45" spans="1:9" ht="9.9499999999999993" customHeight="1" x14ac:dyDescent="0.3"/>
    <row r="46" spans="1:9" ht="15" customHeight="1" x14ac:dyDescent="0.3">
      <c r="A46" s="18">
        <v>54</v>
      </c>
      <c r="C46" s="30" t="str">
        <f>+VLOOKUP(A46,'[4]Tablas traducción'!B5:E59,3,FALSE)</f>
        <v>*Latest available figures. 2019 data as of 09.30.2019</v>
      </c>
    </row>
    <row r="47" spans="1:9" ht="9.9499999999999993" customHeight="1" x14ac:dyDescent="0.3"/>
    <row r="48" spans="1:9" ht="9.9499999999999993" customHeight="1" x14ac:dyDescent="0.3"/>
    <row r="49" ht="9.9499999999999993" customHeight="1" x14ac:dyDescent="0.3"/>
    <row r="50" ht="9.9499999999999993" hidden="1" customHeight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  <row r="63" ht="15" hidden="1" x14ac:dyDescent="0.3"/>
    <row r="64" ht="15" hidden="1" x14ac:dyDescent="0.3"/>
    <row r="65" ht="15" hidden="1" x14ac:dyDescent="0.3"/>
    <row r="66" ht="15" hidden="1" x14ac:dyDescent="0.3"/>
    <row r="67" ht="15" hidden="1" x14ac:dyDescent="0.3"/>
    <row r="68" ht="15" hidden="1" x14ac:dyDescent="0.3"/>
    <row r="69" ht="15" hidden="1" x14ac:dyDescent="0.3"/>
    <row r="70" ht="15" hidden="1" x14ac:dyDescent="0.3"/>
    <row r="71" ht="15" hidden="1" x14ac:dyDescent="0.3"/>
    <row r="72" ht="15" hidden="1" x14ac:dyDescent="0.3"/>
    <row r="73" ht="15" hidden="1" x14ac:dyDescent="0.3"/>
    <row r="74" ht="15" hidden="1" x14ac:dyDescent="0.3"/>
    <row r="75" ht="15" hidden="1" x14ac:dyDescent="0.3"/>
  </sheetData>
  <dataValidations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6"/>
  <sheetViews>
    <sheetView showGridLines="0" showRowColHeaders="0" topLeftCell="B4" zoomScale="70" zoomScaleNormal="70" workbookViewId="0">
      <selection activeCell="G21" sqref="G21"/>
    </sheetView>
  </sheetViews>
  <sheetFormatPr baseColWidth="10" defaultColWidth="0" defaultRowHeight="15" customHeight="1" zeroHeight="1" x14ac:dyDescent="0.3"/>
  <cols>
    <col min="1" max="1" width="7.28515625" style="9" hidden="1" customWidth="1"/>
    <col min="2" max="2" width="10.5703125" style="9" customWidth="1"/>
    <col min="3" max="3" width="65.5703125" style="9" customWidth="1"/>
    <col min="4" max="8" width="15.7109375" style="9" customWidth="1"/>
    <col min="9" max="9" width="9.5703125" style="9" customWidth="1"/>
    <col min="10" max="36" width="0" style="9" hidden="1" customWidth="1"/>
    <col min="37" max="16384" width="9.5703125" style="9" hidden="1"/>
  </cols>
  <sheetData>
    <row r="1" spans="1:9" ht="15" hidden="1" customHeight="1" x14ac:dyDescent="0.3"/>
    <row r="2" spans="1:9" ht="15" hidden="1" customHeight="1" x14ac:dyDescent="0.3">
      <c r="I2" s="2" t="s">
        <v>6</v>
      </c>
    </row>
    <row r="3" spans="1:9" ht="15" hidden="1" customHeight="1" x14ac:dyDescent="0.3">
      <c r="I3" s="2">
        <f>+VLOOKUP(I2,'[4]Tablas traducción'!$B$1:$C$3,2,0)</f>
        <v>2</v>
      </c>
    </row>
    <row r="4" spans="1:9" ht="44.25" customHeight="1" x14ac:dyDescent="0.3"/>
    <row r="5" spans="1:9" ht="15" customHeight="1" x14ac:dyDescent="0.3"/>
    <row r="6" spans="1:9" s="11" customFormat="1" ht="39.950000000000003" customHeight="1" x14ac:dyDescent="0.3">
      <c r="A6" s="10">
        <v>36</v>
      </c>
      <c r="C6" s="12" t="str">
        <f>+VLOOKUP(A6,'[4]Tablas traducción'!$B$6:$E$84,3,0)</f>
        <v>Key consolidated figures</v>
      </c>
      <c r="D6" s="13"/>
      <c r="E6" s="13"/>
      <c r="F6" s="13"/>
      <c r="G6" s="13"/>
      <c r="H6" s="13"/>
    </row>
    <row r="7" spans="1:9" ht="15" customHeight="1" x14ac:dyDescent="0.3">
      <c r="C7" s="14"/>
      <c r="D7" s="15"/>
      <c r="E7" s="15"/>
      <c r="F7" s="15"/>
      <c r="G7" s="15"/>
      <c r="H7" s="15"/>
    </row>
    <row r="8" spans="1:9" ht="23.1" customHeight="1" x14ac:dyDescent="0.3">
      <c r="C8" s="14"/>
      <c r="D8" s="15" t="s">
        <v>1</v>
      </c>
      <c r="E8" s="15" t="s">
        <v>2</v>
      </c>
      <c r="F8" s="15" t="s">
        <v>3</v>
      </c>
      <c r="G8" s="15" t="s">
        <v>4</v>
      </c>
      <c r="H8" s="15" t="s">
        <v>5</v>
      </c>
    </row>
    <row r="9" spans="1:9" ht="23.1" customHeight="1" x14ac:dyDescent="0.3">
      <c r="A9" s="10">
        <v>2</v>
      </c>
      <c r="C9" s="16" t="str">
        <f>+VLOOKUP(A9,'[4]Tablas traducción'!$B$5:$E$56,3,FALSE)</f>
        <v>Written and accepted premiums</v>
      </c>
      <c r="D9" s="17">
        <v>22311.77498138291</v>
      </c>
      <c r="E9" s="17">
        <v>22813.12574088723</v>
      </c>
      <c r="F9" s="17">
        <v>23480.552009004099</v>
      </c>
      <c r="G9" s="17">
        <v>22537.106079413948</v>
      </c>
      <c r="H9" s="17">
        <v>23043.888549281768</v>
      </c>
    </row>
    <row r="10" spans="1:9" ht="23.1" customHeight="1" x14ac:dyDescent="0.3">
      <c r="A10" s="18">
        <v>29</v>
      </c>
      <c r="C10" s="19" t="str">
        <f>+VLOOKUP(A10,'[4]Tablas traducción'!$B$5:$E$56,3,FALSE)</f>
        <v>IBERIA</v>
      </c>
      <c r="D10" s="20">
        <v>6252.9909103399996</v>
      </c>
      <c r="E10" s="20">
        <v>6704.52169546</v>
      </c>
      <c r="F10" s="20">
        <v>6960.20180824</v>
      </c>
      <c r="G10" s="20">
        <v>7657.9054525699994</v>
      </c>
      <c r="H10" s="20">
        <v>7717.7618718800004</v>
      </c>
    </row>
    <row r="11" spans="1:9" ht="23.1" customHeight="1" x14ac:dyDescent="0.3">
      <c r="A11" s="18">
        <v>41</v>
      </c>
      <c r="C11" s="19" t="str">
        <f>+VLOOKUP(A11,'[4]Tablas traducción'!$B$5:$E$56,3,FALSE)</f>
        <v>BRAZIL</v>
      </c>
      <c r="D11" s="20">
        <v>4668.8220427587203</v>
      </c>
      <c r="E11" s="20">
        <v>4392.8242174530005</v>
      </c>
      <c r="F11" s="20">
        <v>4546.8707159117203</v>
      </c>
      <c r="G11" s="20">
        <v>3972.2027270810199</v>
      </c>
      <c r="H11" s="20">
        <v>3977.51226744311</v>
      </c>
    </row>
    <row r="12" spans="1:9" ht="23.1" customHeight="1" x14ac:dyDescent="0.3">
      <c r="A12" s="18">
        <f>+A11+1</f>
        <v>42</v>
      </c>
      <c r="C12" s="19" t="str">
        <f>+VLOOKUP(A12,'[4]Tablas traducción'!$B$5:$E$56,3,FALSE)</f>
        <v>NORTH AMERICA</v>
      </c>
      <c r="D12" s="20">
        <v>2472.5542748272401</v>
      </c>
      <c r="E12" s="20">
        <v>2623.3265604933204</v>
      </c>
      <c r="F12" s="20">
        <v>2528.5140532482201</v>
      </c>
      <c r="G12" s="20">
        <v>2425.2829676716997</v>
      </c>
      <c r="H12" s="20">
        <v>2331.7444101005203</v>
      </c>
    </row>
    <row r="13" spans="1:9" ht="23.1" customHeight="1" x14ac:dyDescent="0.3">
      <c r="A13" s="18">
        <f>+A12+1</f>
        <v>43</v>
      </c>
      <c r="C13" s="19" t="str">
        <f>+VLOOKUP(A13,'[4]Tablas traducción'!$B$5:$E$56,3,FALSE)</f>
        <v>EURASIA</v>
      </c>
      <c r="D13" s="20">
        <v>1382.2756974409699</v>
      </c>
      <c r="E13" s="20">
        <v>1970.0358533818301</v>
      </c>
      <c r="F13" s="20">
        <v>1869.7280126757801</v>
      </c>
      <c r="G13" s="20">
        <v>1765.75652530415</v>
      </c>
      <c r="H13" s="20">
        <v>1695.5419438172901</v>
      </c>
    </row>
    <row r="14" spans="1:9" ht="23.1" customHeight="1" x14ac:dyDescent="0.3">
      <c r="A14" s="18">
        <v>40</v>
      </c>
      <c r="C14" s="19" t="str">
        <f>+VLOOKUP(A14,'[4]Tablas traducción'!$B$5:$E$56,3,FALSE)</f>
        <v>LATAM SOUTH</v>
      </c>
      <c r="D14" s="20">
        <v>1795.3254484300398</v>
      </c>
      <c r="E14" s="20">
        <v>1723.56788924838</v>
      </c>
      <c r="F14" s="20">
        <v>1698.9071749698999</v>
      </c>
      <c r="G14" s="20">
        <v>1605.7485697434599</v>
      </c>
      <c r="H14" s="20">
        <v>1596.7114857855299</v>
      </c>
    </row>
    <row r="15" spans="1:9" ht="23.1" customHeight="1" x14ac:dyDescent="0.3">
      <c r="A15" s="18">
        <v>39</v>
      </c>
      <c r="C15" s="19" t="str">
        <f>+VLOOKUP(A15,'[4]Tablas traducción'!$B$5:$E$56,3,FALSE)</f>
        <v>LATAM NORTH</v>
      </c>
      <c r="D15" s="20">
        <v>1777.31047290315</v>
      </c>
      <c r="E15" s="20">
        <v>1268.98833996694</v>
      </c>
      <c r="F15" s="20">
        <v>1772.1228577884601</v>
      </c>
      <c r="G15" s="20">
        <v>1309.3482395069</v>
      </c>
      <c r="H15" s="20">
        <v>1973.09639264164</v>
      </c>
    </row>
    <row r="16" spans="1:9" ht="23.1" customHeight="1" x14ac:dyDescent="0.3">
      <c r="A16" s="18">
        <v>46</v>
      </c>
      <c r="C16" s="19" t="str">
        <f>+VLOOKUP(A16,'[4]Tablas traducción'!$B$5:$E$56,3,FALSE)</f>
        <v>MAPFRE RE</v>
      </c>
      <c r="D16" s="20">
        <v>4906.5846095977504</v>
      </c>
      <c r="E16" s="20">
        <v>5446.8346591752897</v>
      </c>
      <c r="F16" s="20">
        <v>5479.7389351208303</v>
      </c>
      <c r="G16" s="20">
        <v>4960.9408942157797</v>
      </c>
      <c r="H16" s="20">
        <v>5580.4945235236301</v>
      </c>
    </row>
    <row r="17" spans="1:9" ht="23.1" customHeight="1" x14ac:dyDescent="0.3">
      <c r="A17" s="18">
        <v>44</v>
      </c>
      <c r="C17" s="19" t="str">
        <f>+VLOOKUP(A17,'[4]Tablas traducción'!$B$5:$E$56,3,FALSE)</f>
        <v>MAPFRE ASISTENCIA</v>
      </c>
      <c r="D17" s="20">
        <v>1094.39586087204</v>
      </c>
      <c r="E17" s="20">
        <v>1066.7708265111301</v>
      </c>
      <c r="F17" s="20">
        <v>983.50382912077305</v>
      </c>
      <c r="G17" s="20">
        <v>911.02070332094092</v>
      </c>
      <c r="H17" s="20">
        <v>861.02565409004808</v>
      </c>
    </row>
    <row r="18" spans="1:9" ht="23.1" customHeight="1" x14ac:dyDescent="0.3">
      <c r="A18" s="18">
        <v>53</v>
      </c>
      <c r="C18" s="19" t="str">
        <f>+VLOOKUP(A18,'[4]Tablas traducción'!$B$5:$E$59,3,FALSE)</f>
        <v>Corporate areas and hyperinflation adjustments</v>
      </c>
      <c r="D18" s="20">
        <v>-2038.484335787</v>
      </c>
      <c r="E18" s="20">
        <v>-2383.7443008026598</v>
      </c>
      <c r="F18" s="20">
        <v>-2359.03537807159</v>
      </c>
      <c r="G18" s="20">
        <v>-2071.1</v>
      </c>
      <c r="H18" s="20">
        <v>-2690</v>
      </c>
    </row>
    <row r="19" spans="1:9" ht="23.1" customHeight="1" x14ac:dyDescent="0.3">
      <c r="A19" s="10">
        <v>12</v>
      </c>
      <c r="C19" s="16" t="str">
        <f>+VLOOKUP(A19,'[4]Tablas traducción'!$B$5:$E$56,3,FALSE)</f>
        <v>Net result</v>
      </c>
      <c r="D19" s="17">
        <v>708.77738962945966</v>
      </c>
      <c r="E19" s="17">
        <v>775.4511771473841</v>
      </c>
      <c r="F19" s="17">
        <v>700.51005247723504</v>
      </c>
      <c r="G19" s="17">
        <v>528.85930139826405</v>
      </c>
      <c r="H19" s="17">
        <v>609.23910884735494</v>
      </c>
      <c r="I19" s="31"/>
    </row>
    <row r="20" spans="1:9" ht="23.1" customHeight="1" x14ac:dyDescent="0.3">
      <c r="A20" s="18">
        <v>29</v>
      </c>
      <c r="C20" s="19" t="str">
        <f>+VLOOKUP(A20,'[4]Tablas traducción'!$B$5:$E$56,3,FALSE)</f>
        <v>IBERIA</v>
      </c>
      <c r="D20" s="20">
        <v>470.06210043518701</v>
      </c>
      <c r="E20" s="20">
        <v>535.94921513883503</v>
      </c>
      <c r="F20" s="20">
        <v>511.51521523219401</v>
      </c>
      <c r="G20" s="20">
        <v>480.58094601453496</v>
      </c>
      <c r="H20" s="20">
        <v>497.76389913058</v>
      </c>
      <c r="I20" s="31"/>
    </row>
    <row r="21" spans="1:9" ht="23.1" customHeight="1" x14ac:dyDescent="0.3">
      <c r="A21" s="18">
        <v>41</v>
      </c>
      <c r="C21" s="19" t="str">
        <f>+VLOOKUP(A21,'[4]Tablas traducción'!$B$5:$E$56,3,FALSE)</f>
        <v>BRAZIL</v>
      </c>
      <c r="D21" s="20">
        <v>171.82302605189102</v>
      </c>
      <c r="E21" s="20">
        <v>141.326121303495</v>
      </c>
      <c r="F21" s="20">
        <v>125.377345773614</v>
      </c>
      <c r="G21" s="20">
        <v>54.143833074286796</v>
      </c>
      <c r="H21" s="20">
        <v>96.992752492404506</v>
      </c>
    </row>
    <row r="22" spans="1:9" ht="23.1" customHeight="1" x14ac:dyDescent="0.3">
      <c r="A22" s="18">
        <v>42</v>
      </c>
      <c r="C22" s="19" t="str">
        <f>+VLOOKUP(A22,'[4]Tablas traducción'!$B$5:$E$56,3,FALSE)</f>
        <v>NORTH AMERICA</v>
      </c>
      <c r="D22" s="20">
        <v>-32.328711261627802</v>
      </c>
      <c r="E22" s="20">
        <v>77.264122636897696</v>
      </c>
      <c r="F22" s="20">
        <v>48.685105725769304</v>
      </c>
      <c r="G22" s="20">
        <v>34.982198364199306</v>
      </c>
      <c r="H22" s="20">
        <v>78.642770794061803</v>
      </c>
      <c r="I22" s="26"/>
    </row>
    <row r="23" spans="1:9" ht="23.1" customHeight="1" x14ac:dyDescent="0.3">
      <c r="A23" s="18">
        <v>43</v>
      </c>
      <c r="C23" s="19" t="str">
        <f>+VLOOKUP(A23,'[4]Tablas traducción'!$B$5:$E$56,3,FALSE)</f>
        <v>EURASIA</v>
      </c>
      <c r="D23" s="20">
        <v>4.8353379945709305</v>
      </c>
      <c r="E23" s="20">
        <v>-69.000680292393795</v>
      </c>
      <c r="F23" s="20">
        <v>39.317322967575301</v>
      </c>
      <c r="G23" s="20">
        <v>12.4511739542613</v>
      </c>
      <c r="H23" s="20">
        <v>15.071672889091101</v>
      </c>
    </row>
    <row r="24" spans="1:9" ht="23.1" customHeight="1" x14ac:dyDescent="0.3">
      <c r="A24" s="18">
        <v>40</v>
      </c>
      <c r="C24" s="19" t="str">
        <f>+VLOOKUP(A24,'[4]Tablas traducción'!$B$5:$E$56,3,FALSE)</f>
        <v>LATAM SOUTH</v>
      </c>
      <c r="D24" s="20">
        <v>18.476689899900201</v>
      </c>
      <c r="E24" s="20">
        <v>16.5087463393739</v>
      </c>
      <c r="F24" s="20">
        <v>70.212683430929005</v>
      </c>
      <c r="G24" s="20">
        <v>59.123707014484303</v>
      </c>
      <c r="H24" s="20">
        <v>54.785021433808396</v>
      </c>
    </row>
    <row r="25" spans="1:9" ht="23.1" customHeight="1" x14ac:dyDescent="0.3">
      <c r="A25" s="18">
        <v>39</v>
      </c>
      <c r="C25" s="19" t="str">
        <f>+VLOOKUP(A25,'[4]Tablas traducción'!$B$5:$E$56,3,FALSE)</f>
        <v>LATAM NORTH</v>
      </c>
      <c r="D25" s="20">
        <v>24.193876122355398</v>
      </c>
      <c r="E25" s="20">
        <v>34.240789084709299</v>
      </c>
      <c r="F25" s="20">
        <v>33.778270336300999</v>
      </c>
      <c r="G25" s="20">
        <v>43.665907344837301</v>
      </c>
      <c r="H25" s="20">
        <v>63.130088319576799</v>
      </c>
    </row>
    <row r="26" spans="1:9" ht="23.1" customHeight="1" x14ac:dyDescent="0.3">
      <c r="A26" s="18">
        <v>46</v>
      </c>
      <c r="C26" s="19" t="str">
        <f>+VLOOKUP(A26,'[4]Tablas traducción'!$B$5:$E$56,3,FALSE)</f>
        <v>MAPFRE RE</v>
      </c>
      <c r="D26" s="20">
        <v>207.519000876088</v>
      </c>
      <c r="E26" s="20">
        <v>227.587886200312</v>
      </c>
      <c r="F26" s="20">
        <v>96.805550386521006</v>
      </c>
      <c r="G26" s="20">
        <v>168.66524428195399</v>
      </c>
      <c r="H26" s="20">
        <v>57.502496604724598</v>
      </c>
    </row>
    <row r="27" spans="1:9" ht="23.1" customHeight="1" x14ac:dyDescent="0.3">
      <c r="A27" s="18">
        <v>44</v>
      </c>
      <c r="C27" s="19" t="str">
        <f>+VLOOKUP(A27,'[4]Tablas traducción'!$B$5:$E$56,3,FALSE)</f>
        <v>MAPFRE ASISTENCIA</v>
      </c>
      <c r="D27" s="20">
        <v>-32.936112313427302</v>
      </c>
      <c r="E27" s="20">
        <v>-56.3738812473471</v>
      </c>
      <c r="F27" s="20">
        <v>-68.42598416527369</v>
      </c>
      <c r="G27" s="20">
        <v>-10.1054011799681</v>
      </c>
      <c r="H27" s="20">
        <v>-87.991472149142808</v>
      </c>
    </row>
    <row r="28" spans="1:9" ht="23.1" customHeight="1" x14ac:dyDescent="0.3">
      <c r="A28" s="18">
        <v>53</v>
      </c>
      <c r="C28" s="19" t="str">
        <f>+VLOOKUP(A28,'[4]Tablas traducción'!$B$5:$E$59,3,FALSE)</f>
        <v>Corporate areas and hyperinflation adjustments</v>
      </c>
      <c r="D28" s="20">
        <v>-122.86781817547765</v>
      </c>
      <c r="E28" s="20">
        <v>-132.05114201649803</v>
      </c>
      <c r="F28" s="20">
        <v>-156.75545721039487</v>
      </c>
      <c r="G28" s="20">
        <v>-314.64830747032585</v>
      </c>
      <c r="H28" s="20">
        <v>-166.65812066774936</v>
      </c>
    </row>
    <row r="29" spans="1:9" ht="23.1" customHeight="1" x14ac:dyDescent="0.3">
      <c r="A29" s="10">
        <v>5</v>
      </c>
      <c r="C29" s="16" t="str">
        <f>+VLOOKUP(A29,'[4]Tablas traducción'!$B$5:$E$56,3,FALSE)</f>
        <v>Non-Life Combined Ratio</v>
      </c>
      <c r="D29" s="21">
        <v>0.98599999999999999</v>
      </c>
      <c r="E29" s="21">
        <v>0.97382969547440568</v>
      </c>
      <c r="F29" s="21">
        <v>0.98120949803217994</v>
      </c>
      <c r="G29" s="21">
        <v>0.97599999999999998</v>
      </c>
      <c r="H29" s="21">
        <v>0.97599999999999998</v>
      </c>
    </row>
    <row r="30" spans="1:9" ht="23.1" customHeight="1" x14ac:dyDescent="0.3">
      <c r="A30" s="18">
        <v>29</v>
      </c>
      <c r="C30" s="19" t="str">
        <f>+VLOOKUP(A30,'[4]Tablas traducción'!$B$5:$E$56,3,FALSE)</f>
        <v>IBERIA</v>
      </c>
      <c r="D30" s="22">
        <v>0.97499999999999998</v>
      </c>
      <c r="E30" s="22">
        <v>0.94475726715763342</v>
      </c>
      <c r="F30" s="22">
        <v>0.93710798136440754</v>
      </c>
      <c r="G30" s="22">
        <v>0.93799999999999994</v>
      </c>
      <c r="H30" s="22">
        <v>0.94399999999999995</v>
      </c>
    </row>
    <row r="31" spans="1:9" ht="23.1" customHeight="1" x14ac:dyDescent="0.3">
      <c r="A31" s="18">
        <v>41</v>
      </c>
      <c r="C31" s="19" t="str">
        <f>+VLOOKUP(A31,'[4]Tablas traducción'!$B$5:$E$56,3,FALSE)</f>
        <v>BRAZIL</v>
      </c>
      <c r="D31" s="22">
        <v>0.93600000000000005</v>
      </c>
      <c r="E31" s="22">
        <v>0.94227790594602967</v>
      </c>
      <c r="F31" s="22">
        <v>0.96070271871675039</v>
      </c>
      <c r="G31" s="22">
        <v>0.98499999999999999</v>
      </c>
      <c r="H31" s="22">
        <v>0.92200000000000004</v>
      </c>
    </row>
    <row r="32" spans="1:9" ht="23.1" customHeight="1" x14ac:dyDescent="0.3">
      <c r="A32" s="18">
        <v>42</v>
      </c>
      <c r="C32" s="19" t="str">
        <f>+VLOOKUP(A32,'[4]Tablas traducción'!$B$5:$E$56,3,FALSE)</f>
        <v>NORTH AMERICA</v>
      </c>
      <c r="D32" s="22">
        <v>1.0920000000000001</v>
      </c>
      <c r="E32" s="22">
        <v>1.009636860122519</v>
      </c>
      <c r="F32" s="22">
        <v>1.0489679723369998</v>
      </c>
      <c r="G32" s="22">
        <v>1.0209999999999999</v>
      </c>
      <c r="H32" s="22">
        <v>1.004</v>
      </c>
    </row>
    <row r="33" spans="1:8" ht="23.1" customHeight="1" x14ac:dyDescent="0.3">
      <c r="A33" s="18">
        <v>43</v>
      </c>
      <c r="C33" s="19" t="str">
        <f>+VLOOKUP(A33,'[4]Tablas traducción'!$B$5:$E$56,3,FALSE)</f>
        <v>EURASIA</v>
      </c>
      <c r="D33" s="22">
        <v>1.038</v>
      </c>
      <c r="E33" s="22">
        <v>1.0725050823124671</v>
      </c>
      <c r="F33" s="22">
        <v>1.0091764578413605</v>
      </c>
      <c r="G33" s="22">
        <v>1.0669999999999999</v>
      </c>
      <c r="H33" s="22">
        <v>1.0609999999999999</v>
      </c>
    </row>
    <row r="34" spans="1:8" ht="23.1" customHeight="1" x14ac:dyDescent="0.3">
      <c r="A34" s="18">
        <v>40</v>
      </c>
      <c r="C34" s="19" t="str">
        <f>+VLOOKUP(A34,'[4]Tablas traducción'!$B$5:$E$56,3,FALSE)</f>
        <v>LATAM SOUTH</v>
      </c>
      <c r="D34" s="22">
        <v>0.996</v>
      </c>
      <c r="E34" s="22">
        <v>0.99067698765644274</v>
      </c>
      <c r="F34" s="22">
        <v>0.96876453073763957</v>
      </c>
      <c r="G34" s="22">
        <v>0.97299999999999998</v>
      </c>
      <c r="H34" s="22">
        <v>1</v>
      </c>
    </row>
    <row r="35" spans="1:8" ht="23.1" customHeight="1" x14ac:dyDescent="0.3">
      <c r="A35" s="18">
        <v>39</v>
      </c>
      <c r="C35" s="19" t="str">
        <f>+VLOOKUP(A35,'[4]Tablas traducción'!$B$5:$E$56,3,FALSE)</f>
        <v>LATAM NORTH</v>
      </c>
      <c r="D35" s="22">
        <v>1.002</v>
      </c>
      <c r="E35" s="22">
        <v>1.0226360301890061</v>
      </c>
      <c r="F35" s="22">
        <v>0.98028874615369954</v>
      </c>
      <c r="G35" s="22">
        <v>0.98099999999999998</v>
      </c>
      <c r="H35" s="22">
        <v>0.94699999999999995</v>
      </c>
    </row>
    <row r="36" spans="1:8" ht="23.1" customHeight="1" x14ac:dyDescent="0.3">
      <c r="A36" s="18">
        <v>46</v>
      </c>
      <c r="C36" s="19" t="str">
        <f>+VLOOKUP(A36,'[4]Tablas traducción'!$B$5:$E$56,3,FALSE)</f>
        <v>MAPFRE RE</v>
      </c>
      <c r="D36" s="22">
        <v>0.92700000000000005</v>
      </c>
      <c r="E36" s="22">
        <v>0.94483412571060166</v>
      </c>
      <c r="F36" s="22">
        <v>0.94803798406138995</v>
      </c>
      <c r="G36" s="22">
        <v>0.95599999999999996</v>
      </c>
      <c r="H36" s="22">
        <v>1.01</v>
      </c>
    </row>
    <row r="37" spans="1:8" ht="23.1" customHeight="1" x14ac:dyDescent="0.3">
      <c r="A37" s="18">
        <v>44</v>
      </c>
      <c r="C37" s="19" t="str">
        <f>+VLOOKUP(A37,'[4]Tablas traducción'!$B$5:$E$56,3,FALSE)</f>
        <v>MAPFRE ASISTENCIA</v>
      </c>
      <c r="D37" s="22">
        <v>1.0109999999999999</v>
      </c>
      <c r="E37" s="22">
        <v>1.020185938563885</v>
      </c>
      <c r="F37" s="22">
        <v>1.0366303524939959</v>
      </c>
      <c r="G37" s="22">
        <v>1.0349999999999999</v>
      </c>
      <c r="H37" s="22">
        <v>1.0329999999999999</v>
      </c>
    </row>
    <row r="38" spans="1:8" ht="23.1" customHeight="1" x14ac:dyDescent="0.3"/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/>
    <row r="44" spans="1:8" ht="15" customHeight="1" x14ac:dyDescent="0.3"/>
    <row r="45" spans="1:8" ht="15" customHeight="1" x14ac:dyDescent="0.3"/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ignoredErrors>
    <ignoredError sqref="C18 C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1"/>
  <sheetViews>
    <sheetView showGridLines="0" showRowColHeaders="0" topLeftCell="B3" zoomScale="60" zoomScaleNormal="60" workbookViewId="0">
      <selection activeCell="D11" sqref="D11"/>
    </sheetView>
  </sheetViews>
  <sheetFormatPr baseColWidth="10" defaultColWidth="0" defaultRowHeight="0" customHeight="1" zeroHeight="1" x14ac:dyDescent="0.3"/>
  <cols>
    <col min="1" max="1" width="10.5703125" style="9" hidden="1" customWidth="1"/>
    <col min="2" max="2" width="10.5703125" style="9" customWidth="1"/>
    <col min="3" max="3" width="57.140625" style="9" customWidth="1"/>
    <col min="4" max="5" width="20.7109375" style="9" customWidth="1"/>
    <col min="6" max="6" width="9.5703125" style="9" customWidth="1"/>
    <col min="7" max="33" width="0" style="9" hidden="1" customWidth="1"/>
    <col min="34" max="16384" width="9.5703125" style="9" hidden="1"/>
  </cols>
  <sheetData>
    <row r="1" spans="1:6" ht="15" hidden="1" customHeight="1" x14ac:dyDescent="0.3">
      <c r="F1" s="2" t="s">
        <v>0</v>
      </c>
    </row>
    <row r="2" spans="1:6" ht="11.25" hidden="1" customHeight="1" x14ac:dyDescent="0.3">
      <c r="F2" s="2">
        <f>+VLOOKUP(F1,'[4]Tablas traducción'!$B$1:$C$3,2,0)</f>
        <v>3</v>
      </c>
    </row>
    <row r="3" spans="1:6" ht="15" customHeight="1" x14ac:dyDescent="0.3"/>
    <row r="4" spans="1:6" ht="54.75" customHeight="1" x14ac:dyDescent="0.3"/>
    <row r="5" spans="1:6" s="11" customFormat="1" ht="39.950000000000003" customHeight="1" x14ac:dyDescent="0.3">
      <c r="A5" s="18">
        <f>+[4]Oficinas!A5</f>
        <v>37</v>
      </c>
      <c r="C5" s="12" t="str">
        <f>+VLOOKUP(A5,'[4]Tablas traducción'!$B$6:$E$84,$F$2)</f>
        <v>Offices</v>
      </c>
      <c r="D5" s="13"/>
      <c r="E5" s="13"/>
    </row>
    <row r="6" spans="1:6" ht="30" customHeight="1" x14ac:dyDescent="0.3">
      <c r="C6" s="14"/>
      <c r="D6" s="15"/>
      <c r="E6" s="15"/>
    </row>
    <row r="7" spans="1:6" ht="30" customHeight="1" x14ac:dyDescent="0.3">
      <c r="C7" s="14"/>
      <c r="D7" s="32" t="s">
        <v>4</v>
      </c>
      <c r="E7" s="32" t="s">
        <v>5</v>
      </c>
    </row>
    <row r="8" spans="1:6" ht="35.1" customHeight="1" x14ac:dyDescent="0.3">
      <c r="A8" s="18">
        <f>+[4]Oficinas!A8</f>
        <v>29</v>
      </c>
      <c r="C8" s="16" t="str">
        <f>+VLOOKUP(A8,'[4]Tablas traducción'!$B$6:$E$84,$F$2)</f>
        <v>IBERIA</v>
      </c>
      <c r="D8" s="17">
        <v>5413</v>
      </c>
      <c r="E8" s="17">
        <v>5655</v>
      </c>
    </row>
    <row r="9" spans="1:6" ht="35.1" customHeight="1" x14ac:dyDescent="0.3">
      <c r="A9" s="18">
        <f>+[4]Oficinas!A9</f>
        <v>30</v>
      </c>
      <c r="C9" s="19" t="str">
        <f>+VLOOKUP(A9,'[4]Tablas traducción'!$B$6:$E$84,$F$2)</f>
        <v>Direct and delegate</v>
      </c>
      <c r="D9" s="20">
        <v>3084</v>
      </c>
      <c r="E9" s="20">
        <v>3136</v>
      </c>
    </row>
    <row r="10" spans="1:6" ht="35.1" customHeight="1" x14ac:dyDescent="0.3">
      <c r="A10" s="18">
        <f>+[4]Oficinas!A10</f>
        <v>31</v>
      </c>
      <c r="C10" s="19" t="str">
        <f>+VLOOKUP(A10,'[4]Tablas traducción'!$B$6:$E$84,$F$2)</f>
        <v>Bancassurance</v>
      </c>
      <c r="D10" s="20">
        <v>2329</v>
      </c>
      <c r="E10" s="20">
        <v>2519</v>
      </c>
    </row>
    <row r="11" spans="1:6" ht="35.1" customHeight="1" x14ac:dyDescent="0.3">
      <c r="A11" s="18">
        <f>+[4]Oficinas!A11</f>
        <v>32</v>
      </c>
      <c r="C11" s="16" t="str">
        <f>+VLOOKUP(A11,'[4]Tablas traducción'!$B$6:$E$84,$F$2)</f>
        <v>LATAM</v>
      </c>
      <c r="D11" s="17">
        <v>6570</v>
      </c>
      <c r="E11" s="17">
        <v>6773</v>
      </c>
    </row>
    <row r="12" spans="1:6" ht="35.1" customHeight="1" x14ac:dyDescent="0.3">
      <c r="A12" s="18">
        <f>+[4]Oficinas!A12</f>
        <v>30</v>
      </c>
      <c r="C12" s="19" t="str">
        <f>+VLOOKUP(A12,'[4]Tablas traducción'!$B$6:$E$84,$F$2)</f>
        <v>Direct and delegate</v>
      </c>
      <c r="D12" s="20">
        <v>1629</v>
      </c>
      <c r="E12" s="20">
        <v>1419</v>
      </c>
    </row>
    <row r="13" spans="1:6" ht="35.1" customHeight="1" x14ac:dyDescent="0.3">
      <c r="A13" s="18">
        <f>+[4]Oficinas!A13</f>
        <v>31</v>
      </c>
      <c r="C13" s="19" t="str">
        <f>+VLOOKUP(A13,'[4]Tablas traducción'!$B$6:$E$84,$F$2)</f>
        <v>Bancassurance</v>
      </c>
      <c r="D13" s="20">
        <v>4941</v>
      </c>
      <c r="E13" s="20">
        <v>5354</v>
      </c>
    </row>
    <row r="14" spans="1:6" ht="35.1" customHeight="1" x14ac:dyDescent="0.3">
      <c r="A14" s="18">
        <f>+[4]Oficinas!A14</f>
        <v>33</v>
      </c>
      <c r="C14" s="16" t="str">
        <f>+VLOOKUP(A14,'[4]Tablas traducción'!$B$6:$E$84,$F$2)</f>
        <v>INTERNATIONAL</v>
      </c>
      <c r="D14" s="17">
        <v>543</v>
      </c>
      <c r="E14" s="17">
        <v>596</v>
      </c>
    </row>
    <row r="15" spans="1:6" ht="35.1" customHeight="1" x14ac:dyDescent="0.3">
      <c r="A15" s="18">
        <f>+[4]Oficinas!A15</f>
        <v>30</v>
      </c>
      <c r="C15" s="19" t="str">
        <f>+VLOOKUP(A15,'[4]Tablas traducción'!$B$6:$E$84,$F$2)</f>
        <v>Direct and delegate</v>
      </c>
      <c r="D15" s="20">
        <v>543</v>
      </c>
      <c r="E15" s="20">
        <v>555</v>
      </c>
    </row>
    <row r="16" spans="1:6" ht="35.1" customHeight="1" x14ac:dyDescent="0.3">
      <c r="A16" s="18">
        <f>+[4]Oficinas!A17</f>
        <v>34</v>
      </c>
      <c r="C16" s="16" t="str">
        <f>+VLOOKUP(A16,'[4]Tablas traducción'!$B$6:$E$84,$F$2)</f>
        <v>TOTAL OFFICES</v>
      </c>
      <c r="D16" s="17">
        <v>12526</v>
      </c>
      <c r="E16" s="17">
        <v>13024</v>
      </c>
    </row>
    <row r="17" spans="1:6" ht="35.1" customHeight="1" x14ac:dyDescent="0.3">
      <c r="A17" s="18">
        <f>+[4]Oficinas!A18</f>
        <v>35</v>
      </c>
      <c r="C17" s="33" t="str">
        <f>+VLOOKUP(A17,'[4]Tablas traducción'!$B$6:$E$84,$F$2)</f>
        <v>Of which:</v>
      </c>
      <c r="D17" s="20"/>
      <c r="E17" s="20"/>
    </row>
    <row r="18" spans="1:6" ht="35.1" customHeight="1" x14ac:dyDescent="0.3">
      <c r="A18" s="18">
        <f>+[4]Oficinas!A19</f>
        <v>30</v>
      </c>
      <c r="C18" s="19" t="str">
        <f>+VLOOKUP(A18,'[4]Tablas traducción'!$B$6:$E$84,$F$2)</f>
        <v>Direct and delegate</v>
      </c>
      <c r="D18" s="20">
        <v>5256</v>
      </c>
      <c r="E18" s="20">
        <v>5110</v>
      </c>
      <c r="F18" s="26"/>
    </row>
    <row r="19" spans="1:6" ht="35.1" customHeight="1" x14ac:dyDescent="0.3">
      <c r="A19" s="18">
        <f>+[4]Oficinas!A20</f>
        <v>31</v>
      </c>
      <c r="C19" s="19" t="str">
        <f>+VLOOKUP(A19,'[4]Tablas traducción'!$B$6:$E$84,$F$2)</f>
        <v>Bancassurance</v>
      </c>
      <c r="D19" s="20">
        <v>7270</v>
      </c>
      <c r="E19" s="20">
        <v>7914</v>
      </c>
      <c r="F19" s="26"/>
    </row>
    <row r="20" spans="1:6" ht="30" customHeight="1" x14ac:dyDescent="0.3">
      <c r="C20" s="24"/>
      <c r="D20" s="25"/>
      <c r="E20" s="25"/>
      <c r="F20" s="26"/>
    </row>
    <row r="21" spans="1:6" ht="20.100000000000001" customHeight="1" x14ac:dyDescent="0.3"/>
    <row r="22" spans="1:6" ht="15" hidden="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</sheetData>
  <dataValidations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2"/>
  <sheetViews>
    <sheetView showGridLines="0" showRowColHeaders="0" topLeftCell="B3" zoomScale="60" zoomScaleNormal="60" workbookViewId="0">
      <selection activeCell="E26" sqref="E26"/>
    </sheetView>
  </sheetViews>
  <sheetFormatPr baseColWidth="10" defaultColWidth="0" defaultRowHeight="0" customHeight="1" zeroHeight="1" x14ac:dyDescent="0.3"/>
  <cols>
    <col min="1" max="1" width="10.5703125" style="9" hidden="1" customWidth="1"/>
    <col min="2" max="2" width="10.5703125" style="9" customWidth="1"/>
    <col min="3" max="3" width="65.140625" style="9" bestFit="1" customWidth="1"/>
    <col min="4" max="5" width="20.7109375" style="9" customWidth="1"/>
    <col min="6" max="6" width="9.5703125" style="9" customWidth="1"/>
    <col min="7" max="33" width="0" style="9" hidden="1" customWidth="1"/>
    <col min="34" max="16384" width="9.5703125" style="9" hidden="1"/>
  </cols>
  <sheetData>
    <row r="1" spans="1:6" ht="15.75" hidden="1" x14ac:dyDescent="0.3">
      <c r="F1" s="2" t="s">
        <v>0</v>
      </c>
    </row>
    <row r="2" spans="1:6" ht="15.75" hidden="1" x14ac:dyDescent="0.3">
      <c r="F2" s="2">
        <f>+VLOOKUP(F1,'[4]Tablas traducción'!$B$1:$C$3,2,0)</f>
        <v>3</v>
      </c>
    </row>
    <row r="3" spans="1:6" s="11" customFormat="1" ht="15.75" x14ac:dyDescent="0.3">
      <c r="F3" s="34"/>
    </row>
    <row r="4" spans="1:6" ht="39.950000000000003" customHeight="1" x14ac:dyDescent="0.3"/>
    <row r="5" spans="1:6" s="11" customFormat="1" ht="36.75" customHeight="1" x14ac:dyDescent="0.3">
      <c r="A5" s="20">
        <f>+[4]Empleados!A5</f>
        <v>38</v>
      </c>
      <c r="C5" s="12" t="str">
        <f>+VLOOKUP(A5,'[4]Tablas traducción'!$B$6:$E$84,$F$2)</f>
        <v>Employees</v>
      </c>
      <c r="D5" s="13"/>
      <c r="E5" s="13"/>
    </row>
    <row r="6" spans="1:6" ht="30" customHeight="1" x14ac:dyDescent="0.3">
      <c r="C6" s="14"/>
      <c r="D6" s="15"/>
      <c r="E6" s="15"/>
    </row>
    <row r="7" spans="1:6" ht="30" customHeight="1" x14ac:dyDescent="0.3">
      <c r="A7" s="20">
        <f>+[4]Empleados!A7</f>
        <v>48</v>
      </c>
      <c r="C7" s="35" t="str">
        <f>+VLOOKUP(A7,'[4]Tablas traducción'!$B$6:$E$84,$F$2)</f>
        <v>Average number of employees</v>
      </c>
      <c r="D7" s="32" t="s">
        <v>4</v>
      </c>
      <c r="E7" s="32" t="s">
        <v>5</v>
      </c>
    </row>
    <row r="8" spans="1:6" ht="30" customHeight="1" x14ac:dyDescent="0.3">
      <c r="A8" s="20">
        <f>+[4]Empleados!A8</f>
        <v>29</v>
      </c>
      <c r="C8" s="19" t="str">
        <f>+VLOOKUP(A8,'[4]Tablas traducción'!$B$6:$E$84,$F$2)</f>
        <v>IBERIA</v>
      </c>
      <c r="D8" s="20">
        <v>9465</v>
      </c>
      <c r="E8" s="20">
        <v>9613</v>
      </c>
    </row>
    <row r="9" spans="1:6" ht="30" customHeight="1" x14ac:dyDescent="0.3">
      <c r="A9" s="20">
        <f>+[4]Empleados!A9</f>
        <v>39</v>
      </c>
      <c r="C9" s="19" t="str">
        <f>+VLOOKUP(A9,'[4]Tablas traducción'!$B$6:$E$84,$F$2)</f>
        <v>LATAM NORTH</v>
      </c>
      <c r="D9" s="20">
        <v>2885</v>
      </c>
      <c r="E9" s="20">
        <v>2871</v>
      </c>
    </row>
    <row r="10" spans="1:6" ht="30" customHeight="1" x14ac:dyDescent="0.3">
      <c r="A10" s="20">
        <f>+[4]Empleados!A10</f>
        <v>40</v>
      </c>
      <c r="C10" s="19" t="str">
        <f>+VLOOKUP(A10,'[4]Tablas traducción'!$B$6:$E$84,$F$2)</f>
        <v>LATAM SOUTH</v>
      </c>
      <c r="D10" s="20">
        <v>4437</v>
      </c>
      <c r="E10" s="20">
        <v>4328</v>
      </c>
    </row>
    <row r="11" spans="1:6" ht="30" customHeight="1" x14ac:dyDescent="0.3">
      <c r="A11" s="20">
        <f>+[4]Empleados!A11</f>
        <v>41</v>
      </c>
      <c r="C11" s="19" t="str">
        <f>+VLOOKUP(A11,'[4]Tablas traducción'!$B$6:$E$84,$F$2)</f>
        <v>BRAZIL</v>
      </c>
      <c r="D11" s="20">
        <v>5593</v>
      </c>
      <c r="E11" s="20">
        <v>5295</v>
      </c>
    </row>
    <row r="12" spans="1:6" ht="30" customHeight="1" x14ac:dyDescent="0.3">
      <c r="A12" s="20">
        <f>+[4]Empleados!A12</f>
        <v>42</v>
      </c>
      <c r="C12" s="19" t="str">
        <f>+VLOOKUP(A12,'[4]Tablas traducción'!$B$6:$E$84,$F$2)</f>
        <v>NORTH AMERICA</v>
      </c>
      <c r="D12" s="20">
        <v>3291</v>
      </c>
      <c r="E12" s="20">
        <v>3083</v>
      </c>
    </row>
    <row r="13" spans="1:6" ht="30" customHeight="1" x14ac:dyDescent="0.3">
      <c r="A13" s="20">
        <f>+[4]Empleados!A13</f>
        <v>43</v>
      </c>
      <c r="C13" s="19" t="str">
        <f>+VLOOKUP(A13,'[4]Tablas traducción'!$B$6:$E$84,$F$2)</f>
        <v>EURASIA</v>
      </c>
      <c r="D13" s="20">
        <v>3226</v>
      </c>
      <c r="E13" s="20">
        <v>3213</v>
      </c>
    </row>
    <row r="14" spans="1:6" ht="30" customHeight="1" x14ac:dyDescent="0.3">
      <c r="A14" s="20">
        <f>+[4]Empleados!A14</f>
        <v>44</v>
      </c>
      <c r="C14" s="19" t="str">
        <f>+VLOOKUP(A14,'[4]Tablas traducción'!$B$6:$E$84,$F$2)</f>
        <v>MAPFRE ASISTENCIA</v>
      </c>
      <c r="D14" s="20">
        <v>4935</v>
      </c>
      <c r="E14" s="20">
        <v>4474</v>
      </c>
    </row>
    <row r="15" spans="1:6" ht="30" customHeight="1" x14ac:dyDescent="0.3">
      <c r="A15" s="20">
        <f>+[4]Empleados!A15</f>
        <v>45</v>
      </c>
      <c r="C15" s="19" t="str">
        <f>+VLOOKUP(A15,'[4]Tablas traducción'!$B$6:$E$84,$F$2)</f>
        <v>MAPFRE GLOBAL RISKS</v>
      </c>
      <c r="D15" s="20">
        <v>286</v>
      </c>
      <c r="E15" s="20">
        <v>223</v>
      </c>
    </row>
    <row r="16" spans="1:6" ht="30" customHeight="1" x14ac:dyDescent="0.3">
      <c r="A16" s="20">
        <f>+[4]Empleados!A16</f>
        <v>46</v>
      </c>
      <c r="C16" s="19" t="str">
        <f>+VLOOKUP(A16,'[4]Tablas traducción'!$B$6:$E$84,$F$2)</f>
        <v>MAPFRE RE</v>
      </c>
      <c r="D16" s="20">
        <v>385</v>
      </c>
      <c r="E16" s="20">
        <v>438</v>
      </c>
    </row>
    <row r="17" spans="1:6" ht="30" customHeight="1" x14ac:dyDescent="0.3">
      <c r="A17" s="20">
        <f>+[4]Empleados!A17</f>
        <v>47</v>
      </c>
      <c r="C17" s="19" t="str">
        <f>+VLOOKUP(A17,'[4]Tablas traducción'!$B$6:$E$84,$F$2)</f>
        <v>CORPORATE AREAS</v>
      </c>
      <c r="D17" s="20">
        <v>1155</v>
      </c>
      <c r="E17" s="20">
        <v>1107</v>
      </c>
    </row>
    <row r="18" spans="1:6" ht="30" customHeight="1" x14ac:dyDescent="0.3">
      <c r="A18" s="20">
        <f>+[4]Empleados!A18</f>
        <v>49</v>
      </c>
      <c r="C18" s="16" t="str">
        <f>+VLOOKUP(A18,'[4]Tablas traducción'!$B$6:$E$84,$F$2)</f>
        <v>Total average number of employees</v>
      </c>
      <c r="D18" s="17">
        <v>35658</v>
      </c>
      <c r="E18" s="17">
        <v>34645</v>
      </c>
      <c r="F18" s="26"/>
    </row>
    <row r="19" spans="1:6" ht="30" customHeight="1" x14ac:dyDescent="0.3">
      <c r="C19" s="35"/>
      <c r="D19" s="32"/>
      <c r="E19" s="32"/>
      <c r="F19" s="26"/>
    </row>
    <row r="20" spans="1:6" ht="30" customHeight="1" x14ac:dyDescent="0.3">
      <c r="A20" s="20">
        <f>+[4]Empleados!A20</f>
        <v>50</v>
      </c>
      <c r="C20" s="35" t="str">
        <f>+VLOOKUP(A20,'[4]Tablas traducción'!$B$6:$E$84,$F$2)</f>
        <v>Number of employees at year end</v>
      </c>
      <c r="D20" s="32" t="s">
        <v>4</v>
      </c>
      <c r="E20" s="32" t="s">
        <v>5</v>
      </c>
      <c r="F20" s="26"/>
    </row>
    <row r="21" spans="1:6" ht="30" customHeight="1" x14ac:dyDescent="0.3">
      <c r="A21" s="20">
        <f>+[4]Empleados!A21</f>
        <v>29</v>
      </c>
      <c r="C21" s="19" t="str">
        <f>+VLOOKUP(A21,'[4]Tablas traducción'!$B$6:$E$84,$F$2)</f>
        <v>IBERIA</v>
      </c>
      <c r="D21" s="20">
        <v>9538</v>
      </c>
      <c r="E21" s="20">
        <v>9660</v>
      </c>
      <c r="F21" s="26"/>
    </row>
    <row r="22" spans="1:6" ht="30" customHeight="1" x14ac:dyDescent="0.3">
      <c r="A22" s="20">
        <f>+[4]Empleados!A22</f>
        <v>39</v>
      </c>
      <c r="C22" s="19" t="str">
        <f>+VLOOKUP(A22,'[4]Tablas traducción'!$B$6:$E$84,$F$2)</f>
        <v>LATAM NORTH</v>
      </c>
      <c r="D22" s="20">
        <v>2913</v>
      </c>
      <c r="E22" s="20">
        <v>2854</v>
      </c>
      <c r="F22" s="26"/>
    </row>
    <row r="23" spans="1:6" ht="30" customHeight="1" x14ac:dyDescent="0.3">
      <c r="A23" s="20">
        <f>+[4]Empleados!A23</f>
        <v>40</v>
      </c>
      <c r="C23" s="19" t="str">
        <f>+VLOOKUP(A23,'[4]Tablas traducción'!$B$6:$E$84,$F$2)</f>
        <v>LATAM SOUTH</v>
      </c>
      <c r="D23" s="20">
        <v>4408</v>
      </c>
      <c r="E23" s="20">
        <v>4215</v>
      </c>
      <c r="F23" s="26"/>
    </row>
    <row r="24" spans="1:6" ht="30" customHeight="1" x14ac:dyDescent="0.3">
      <c r="A24" s="20">
        <f>+[4]Empleados!A24</f>
        <v>41</v>
      </c>
      <c r="C24" s="19" t="str">
        <f>+VLOOKUP(A24,'[4]Tablas traducción'!$B$6:$E$84,$F$2)</f>
        <v>BRAZIL</v>
      </c>
      <c r="D24" s="20">
        <v>5552</v>
      </c>
      <c r="E24" s="20">
        <v>5374</v>
      </c>
      <c r="F24" s="26"/>
    </row>
    <row r="25" spans="1:6" ht="30" customHeight="1" x14ac:dyDescent="0.3">
      <c r="A25" s="20">
        <f>+[4]Empleados!A25</f>
        <v>42</v>
      </c>
      <c r="C25" s="19" t="str">
        <f>+VLOOKUP(A25,'[4]Tablas traducción'!$B$6:$E$84,$F$2)</f>
        <v>NORTH AMERICA</v>
      </c>
      <c r="D25" s="20">
        <v>3255</v>
      </c>
      <c r="E25" s="20">
        <v>2990</v>
      </c>
      <c r="F25" s="26"/>
    </row>
    <row r="26" spans="1:6" ht="30" customHeight="1" x14ac:dyDescent="0.3">
      <c r="A26" s="20">
        <f>+[4]Empleados!A26</f>
        <v>43</v>
      </c>
      <c r="C26" s="19" t="str">
        <f>+VLOOKUP(A26,'[4]Tablas traducción'!$B$6:$E$84,$F$2)</f>
        <v>EURASIA</v>
      </c>
      <c r="D26" s="20">
        <v>3230</v>
      </c>
      <c r="E26" s="20">
        <v>3103</v>
      </c>
      <c r="F26" s="26"/>
    </row>
    <row r="27" spans="1:6" ht="30" customHeight="1" x14ac:dyDescent="0.3">
      <c r="A27" s="20">
        <f>+[4]Empleados!A27</f>
        <v>44</v>
      </c>
      <c r="C27" s="19" t="str">
        <f>+VLOOKUP(A27,'[4]Tablas traducción'!$B$6:$E$84,$F$2)</f>
        <v>MAPFRE ASISTENCIA</v>
      </c>
      <c r="D27" s="20">
        <v>4702</v>
      </c>
      <c r="E27" s="20">
        <v>4349</v>
      </c>
      <c r="F27" s="26"/>
    </row>
    <row r="28" spans="1:6" ht="30" customHeight="1" x14ac:dyDescent="0.3">
      <c r="A28" s="20">
        <f>+[4]Empleados!A28</f>
        <v>45</v>
      </c>
      <c r="C28" s="19" t="str">
        <f>+VLOOKUP(A28,'[4]Tablas traducción'!$B$6:$E$84,$F$2)</f>
        <v>MAPFRE GLOBAL RISKS</v>
      </c>
      <c r="D28" s="20">
        <v>269</v>
      </c>
      <c r="E28" s="20">
        <v>206</v>
      </c>
      <c r="F28" s="26"/>
    </row>
    <row r="29" spans="1:6" ht="30" customHeight="1" x14ac:dyDescent="0.3">
      <c r="A29" s="20">
        <f>+[4]Empleados!A29</f>
        <v>46</v>
      </c>
      <c r="C29" s="19" t="str">
        <f>+VLOOKUP(A29,'[4]Tablas traducción'!$B$6:$E$84,$F$2)</f>
        <v>MAPFRE RE</v>
      </c>
      <c r="D29" s="20">
        <v>393</v>
      </c>
      <c r="E29" s="20">
        <v>450</v>
      </c>
      <c r="F29" s="26"/>
    </row>
    <row r="30" spans="1:6" ht="30" customHeight="1" x14ac:dyDescent="0.3">
      <c r="A30" s="20">
        <f>+[4]Empleados!A30</f>
        <v>47</v>
      </c>
      <c r="C30" s="19" t="str">
        <f>+VLOOKUP(A30,'[4]Tablas traducción'!$B$6:$E$84,$F$2)</f>
        <v>CORPORATE AREAS</v>
      </c>
      <c r="D30" s="20">
        <v>1130</v>
      </c>
      <c r="E30" s="20">
        <v>1123</v>
      </c>
      <c r="F30" s="26"/>
    </row>
    <row r="31" spans="1:6" ht="30" customHeight="1" x14ac:dyDescent="0.3">
      <c r="A31" s="20">
        <f>+[4]Empleados!A31</f>
        <v>51</v>
      </c>
      <c r="C31" s="16" t="str">
        <f>+VLOOKUP(A31,'[4]Tablas traducción'!$B$6:$E$84,$F$2)</f>
        <v>Total number of employees at year end</v>
      </c>
      <c r="D31" s="17">
        <v>35390</v>
      </c>
      <c r="E31" s="17">
        <v>34324</v>
      </c>
      <c r="F31" s="26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EN</vt:lpstr>
      <vt:lpstr>Key consolidated figures</vt:lpstr>
      <vt:lpstr>Key figures by business unit</vt:lpstr>
      <vt:lpstr>Offices</vt:lpstr>
      <vt:lpstr>Employees</vt:lpstr>
    </vt:vector>
  </TitlesOfParts>
  <Company>MAPFRE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de la Santa de Meer, Fernando</dc:creator>
  <cp:lastModifiedBy>Sanchidrian Cáceres, Marta</cp:lastModifiedBy>
  <dcterms:created xsi:type="dcterms:W3CDTF">2020-02-20T09:17:52Z</dcterms:created>
  <dcterms:modified xsi:type="dcterms:W3CDTF">2020-02-20T11:19:42Z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